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trlProps/ctrlProp1.xml" ContentType="application/vnd.ms-excel.controlproperties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March\March 2024\"/>
    </mc:Choice>
  </mc:AlternateContent>
  <xr:revisionPtr revIDLastSave="0" documentId="13_ncr:1_{71DBA637-BF2B-474C-AB26-6AE83051480A}" xr6:coauthVersionLast="36" xr6:coauthVersionMax="36" xr10:uidLastSave="{00000000-0000-0000-0000-000000000000}"/>
  <bookViews>
    <workbookView xWindow="0" yWindow="0" windowWidth="21570" windowHeight="8385" firstSheet="42" activeTab="40" xr2:uid="{F5CE0B01-8C1F-44E3-84D7-10761388B075}"/>
  </bookViews>
  <sheets>
    <sheet name="Figure 1" sheetId="7" r:id="rId1"/>
    <sheet name="Figure 2" sheetId="30" r:id="rId2"/>
    <sheet name="Table 1" sheetId="31" r:id="rId3"/>
    <sheet name="Figure 3" sheetId="5" r:id="rId4"/>
    <sheet name="Table 2" sheetId="4" r:id="rId5"/>
    <sheet name="Figure 4" sheetId="6" r:id="rId6"/>
    <sheet name="Figure 5" sheetId="1" r:id="rId7"/>
    <sheet name="Table 3" sheetId="2" r:id="rId8"/>
    <sheet name="Figure 6" sheetId="3" r:id="rId9"/>
    <sheet name="Figure 7" sheetId="8" r:id="rId10"/>
    <sheet name="Figure 8" sheetId="9" r:id="rId11"/>
    <sheet name="Figure 9" sheetId="33" r:id="rId12"/>
    <sheet name="Table 4" sheetId="36" r:id="rId13"/>
    <sheet name="Table 5" sheetId="35" r:id="rId14"/>
    <sheet name="Table 6" sheetId="37" r:id="rId15"/>
    <sheet name="Figure 10" sheetId="40" r:id="rId16"/>
    <sheet name="Table 7" sheetId="38" r:id="rId17"/>
    <sheet name="Figure 11" sheetId="52" r:id="rId18"/>
    <sheet name="Figure 12" sheetId="50" r:id="rId19"/>
    <sheet name="Figure 13" sheetId="53" r:id="rId20"/>
    <sheet name="Table 8" sheetId="10" r:id="rId21"/>
    <sheet name="Figure 14" sheetId="17" r:id="rId22"/>
    <sheet name="Table 9" sheetId="18" r:id="rId23"/>
    <sheet name="Table 10" sheetId="11" r:id="rId24"/>
    <sheet name="Figure 15" sheetId="12" r:id="rId25"/>
    <sheet name="Table 11" sheetId="19" r:id="rId26"/>
    <sheet name="Table 12" sheetId="13" r:id="rId27"/>
    <sheet name="Table 13" sheetId="14" r:id="rId28"/>
    <sheet name="Table 14" sheetId="15" r:id="rId29"/>
    <sheet name="Figure 16" sheetId="57" r:id="rId30"/>
    <sheet name="Table 15" sheetId="55" r:id="rId31"/>
    <sheet name="Figure 17 " sheetId="56" r:id="rId32"/>
    <sheet name="Table 16" sheetId="41" r:id="rId33"/>
    <sheet name="Table 17" sheetId="44" r:id="rId34"/>
    <sheet name="Table 18" sheetId="43" r:id="rId35"/>
    <sheet name="Table 19" sheetId="45" r:id="rId36"/>
    <sheet name="Figure 18" sheetId="47" r:id="rId37"/>
    <sheet name="Figure 19 " sheetId="46" r:id="rId38"/>
    <sheet name="Table 20" sheetId="48" r:id="rId39"/>
    <sheet name="Tables 21" sheetId="49" r:id="rId40"/>
    <sheet name="Figure 20" sheetId="21" r:id="rId41"/>
    <sheet name="Table 22" sheetId="23" r:id="rId42"/>
    <sheet name="Table 23" sheetId="20" r:id="rId43"/>
    <sheet name="Table 24" sheetId="22" r:id="rId44"/>
    <sheet name="Table 25" sheetId="26" r:id="rId45"/>
    <sheet name="Table 26" sheetId="27" r:id="rId46"/>
    <sheet name="Table 27" sheetId="28" r:id="rId47"/>
    <sheet name="Figure 22" sheetId="29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1_1" localSheetId="17">#REF!</definedName>
    <definedName name="_1_1" localSheetId="29">#REF!</definedName>
    <definedName name="_1_1" localSheetId="31">#REF!</definedName>
    <definedName name="_1_1" localSheetId="36">#REF!</definedName>
    <definedName name="_1_1" localSheetId="11">#REF!</definedName>
    <definedName name="_1_1" localSheetId="33">#REF!</definedName>
    <definedName name="_1_1" localSheetId="34">#REF!</definedName>
    <definedName name="_1_1" localSheetId="35">#REF!</definedName>
    <definedName name="_1_1" localSheetId="12">#REF!</definedName>
    <definedName name="_1_1" localSheetId="39">#REF!</definedName>
    <definedName name="_1_1">#REF!</definedName>
    <definedName name="_10_9" localSheetId="17">#REF!</definedName>
    <definedName name="_10_9" localSheetId="29">#REF!</definedName>
    <definedName name="_10_9" localSheetId="31">#REF!</definedName>
    <definedName name="_10_9" localSheetId="36">#REF!</definedName>
    <definedName name="_10_9" localSheetId="11">#REF!</definedName>
    <definedName name="_10_9" localSheetId="33">#REF!</definedName>
    <definedName name="_10_9" localSheetId="34">#REF!</definedName>
    <definedName name="_10_9" localSheetId="35">#REF!</definedName>
    <definedName name="_10_9" localSheetId="12">#REF!</definedName>
    <definedName name="_10_9" localSheetId="39">#REF!</definedName>
    <definedName name="_10_9">#REF!</definedName>
    <definedName name="_2_10" localSheetId="17">#REF!</definedName>
    <definedName name="_2_10" localSheetId="29">#REF!</definedName>
    <definedName name="_2_10" localSheetId="31">#REF!</definedName>
    <definedName name="_2_10" localSheetId="36">#REF!</definedName>
    <definedName name="_2_10" localSheetId="11">#REF!</definedName>
    <definedName name="_2_10" localSheetId="33">#REF!</definedName>
    <definedName name="_2_10" localSheetId="34">#REF!</definedName>
    <definedName name="_2_10" localSheetId="35">#REF!</definedName>
    <definedName name="_2_10" localSheetId="12">#REF!</definedName>
    <definedName name="_2_10" localSheetId="39">#REF!</definedName>
    <definedName name="_2_10">#REF!</definedName>
    <definedName name="_3_2" localSheetId="17">#REF!</definedName>
    <definedName name="_3_2" localSheetId="29">#REF!</definedName>
    <definedName name="_3_2" localSheetId="31">#REF!</definedName>
    <definedName name="_3_2" localSheetId="36">#REF!</definedName>
    <definedName name="_3_2" localSheetId="11">#REF!</definedName>
    <definedName name="_3_2" localSheetId="33">#REF!</definedName>
    <definedName name="_3_2" localSheetId="34">#REF!</definedName>
    <definedName name="_3_2" localSheetId="35">#REF!</definedName>
    <definedName name="_3_2" localSheetId="12">#REF!</definedName>
    <definedName name="_3_2" localSheetId="39">#REF!</definedName>
    <definedName name="_3_2">#REF!</definedName>
    <definedName name="_4_3" localSheetId="17">#REF!</definedName>
    <definedName name="_4_3" localSheetId="29">#REF!</definedName>
    <definedName name="_4_3" localSheetId="31">#REF!</definedName>
    <definedName name="_4_3" localSheetId="36">#REF!</definedName>
    <definedName name="_4_3" localSheetId="11">#REF!</definedName>
    <definedName name="_4_3" localSheetId="33">#REF!</definedName>
    <definedName name="_4_3" localSheetId="34">#REF!</definedName>
    <definedName name="_4_3" localSheetId="35">#REF!</definedName>
    <definedName name="_4_3" localSheetId="12">#REF!</definedName>
    <definedName name="_4_3" localSheetId="39">#REF!</definedName>
    <definedName name="_4_3">#REF!</definedName>
    <definedName name="_5_4" localSheetId="17">#REF!</definedName>
    <definedName name="_5_4" localSheetId="29">#REF!</definedName>
    <definedName name="_5_4" localSheetId="31">#REF!</definedName>
    <definedName name="_5_4" localSheetId="36">#REF!</definedName>
    <definedName name="_5_4" localSheetId="11">#REF!</definedName>
    <definedName name="_5_4" localSheetId="33">#REF!</definedName>
    <definedName name="_5_4" localSheetId="34">#REF!</definedName>
    <definedName name="_5_4" localSheetId="35">#REF!</definedName>
    <definedName name="_5_4" localSheetId="12">#REF!</definedName>
    <definedName name="_5_4" localSheetId="39">#REF!</definedName>
    <definedName name="_5_4">#REF!</definedName>
    <definedName name="_6_5" localSheetId="17">#REF!</definedName>
    <definedName name="_6_5" localSheetId="29">#REF!</definedName>
    <definedName name="_6_5" localSheetId="31">#REF!</definedName>
    <definedName name="_6_5" localSheetId="36">#REF!</definedName>
    <definedName name="_6_5" localSheetId="11">#REF!</definedName>
    <definedName name="_6_5" localSheetId="33">#REF!</definedName>
    <definedName name="_6_5" localSheetId="34">#REF!</definedName>
    <definedName name="_6_5" localSheetId="35">#REF!</definedName>
    <definedName name="_6_5" localSheetId="12">#REF!</definedName>
    <definedName name="_6_5" localSheetId="39">#REF!</definedName>
    <definedName name="_6_5">#REF!</definedName>
    <definedName name="_7_6" localSheetId="17">#REF!</definedName>
    <definedName name="_7_6" localSheetId="29">#REF!</definedName>
    <definedName name="_7_6" localSheetId="31">#REF!</definedName>
    <definedName name="_7_6" localSheetId="36">#REF!</definedName>
    <definedName name="_7_6" localSheetId="11">#REF!</definedName>
    <definedName name="_7_6" localSheetId="33">#REF!</definedName>
    <definedName name="_7_6" localSheetId="34">#REF!</definedName>
    <definedName name="_7_6" localSheetId="35">#REF!</definedName>
    <definedName name="_7_6" localSheetId="12">#REF!</definedName>
    <definedName name="_7_6" localSheetId="39">#REF!</definedName>
    <definedName name="_7_6">#REF!</definedName>
    <definedName name="_8_7" localSheetId="17">#REF!</definedName>
    <definedName name="_8_7" localSheetId="29">#REF!</definedName>
    <definedName name="_8_7" localSheetId="31">#REF!</definedName>
    <definedName name="_8_7" localSheetId="36">#REF!</definedName>
    <definedName name="_8_7" localSheetId="11">#REF!</definedName>
    <definedName name="_8_7" localSheetId="33">#REF!</definedName>
    <definedName name="_8_7" localSheetId="34">#REF!</definedName>
    <definedName name="_8_7" localSheetId="35">#REF!</definedName>
    <definedName name="_8_7" localSheetId="12">#REF!</definedName>
    <definedName name="_8_7" localSheetId="39">#REF!</definedName>
    <definedName name="_8_7">#REF!</definedName>
    <definedName name="_9_8" localSheetId="17">#REF!</definedName>
    <definedName name="_9_8" localSheetId="29">#REF!</definedName>
    <definedName name="_9_8" localSheetId="31">#REF!</definedName>
    <definedName name="_9_8" localSheetId="36">#REF!</definedName>
    <definedName name="_9_8" localSheetId="11">#REF!</definedName>
    <definedName name="_9_8" localSheetId="33">#REF!</definedName>
    <definedName name="_9_8" localSheetId="34">#REF!</definedName>
    <definedName name="_9_8" localSheetId="35">#REF!</definedName>
    <definedName name="_9_8" localSheetId="12">#REF!</definedName>
    <definedName name="_9_8" localSheetId="39">#REF!</definedName>
    <definedName name="_9_8">#REF!</definedName>
    <definedName name="a" localSheetId="17">#REF!</definedName>
    <definedName name="a" localSheetId="29">#REF!</definedName>
    <definedName name="a" localSheetId="31">#REF!</definedName>
    <definedName name="a" localSheetId="36">#REF!</definedName>
    <definedName name="a" localSheetId="40">#REF!</definedName>
    <definedName name="a" localSheetId="11">#REF!</definedName>
    <definedName name="a" localSheetId="33">#REF!</definedName>
    <definedName name="a" localSheetId="34">#REF!</definedName>
    <definedName name="a" localSheetId="35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12">#REF!</definedName>
    <definedName name="a" localSheetId="39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17">#REF!</definedName>
    <definedName name="AccountX" localSheetId="29">#REF!</definedName>
    <definedName name="AccountX" localSheetId="31">#REF!</definedName>
    <definedName name="AccountX" localSheetId="36">#REF!</definedName>
    <definedName name="AccountX" localSheetId="40">#REF!</definedName>
    <definedName name="AccountX" localSheetId="11">#REF!</definedName>
    <definedName name="AccountX" localSheetId="33">#REF!</definedName>
    <definedName name="AccountX" localSheetId="34">#REF!</definedName>
    <definedName name="AccountX" localSheetId="35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 localSheetId="45">#REF!</definedName>
    <definedName name="AccountX" localSheetId="46">#REF!</definedName>
    <definedName name="AccountX" localSheetId="12">#REF!</definedName>
    <definedName name="AccountX" localSheetId="39">#REF!</definedName>
    <definedName name="AccountX">#REF!</definedName>
    <definedName name="Acct_Type">'[1]FormattedTB-En'!$U$8:$U$12500</definedName>
    <definedName name="Acct_TypeX" localSheetId="17">#REF!</definedName>
    <definedName name="Acct_TypeX" localSheetId="29">#REF!</definedName>
    <definedName name="Acct_TypeX" localSheetId="31">#REF!</definedName>
    <definedName name="Acct_TypeX" localSheetId="36">#REF!</definedName>
    <definedName name="Acct_TypeX" localSheetId="40">#REF!</definedName>
    <definedName name="Acct_TypeX" localSheetId="11">#REF!</definedName>
    <definedName name="Acct_TypeX" localSheetId="33">#REF!</definedName>
    <definedName name="Acct_TypeX" localSheetId="34">#REF!</definedName>
    <definedName name="Acct_TypeX" localSheetId="35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 localSheetId="45">#REF!</definedName>
    <definedName name="Acct_TypeX" localSheetId="46">#REF!</definedName>
    <definedName name="Acct_TypeX" localSheetId="12">#REF!</definedName>
    <definedName name="Acct_TypeX" localSheetId="39">#REF!</definedName>
    <definedName name="Acct_TypeX">#REF!</definedName>
    <definedName name="ADjul10">'[1]Financials-En'!$F$295:$V$295</definedName>
    <definedName name="ADjul10X" localSheetId="17">#REF!</definedName>
    <definedName name="ADjul10X" localSheetId="29">#REF!</definedName>
    <definedName name="ADjul10X" localSheetId="31">#REF!</definedName>
    <definedName name="ADjul10X" localSheetId="36">#REF!</definedName>
    <definedName name="ADjul10X" localSheetId="40">#REF!</definedName>
    <definedName name="ADjul10X" localSheetId="11">#REF!</definedName>
    <definedName name="ADjul10X" localSheetId="33">#REF!</definedName>
    <definedName name="ADjul10X" localSheetId="34">#REF!</definedName>
    <definedName name="ADjul10X" localSheetId="35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 localSheetId="45">#REF!</definedName>
    <definedName name="ADjul10X" localSheetId="46">#REF!</definedName>
    <definedName name="ADjul10X" localSheetId="12">#REF!</definedName>
    <definedName name="ADjul10X" localSheetId="39">#REF!</definedName>
    <definedName name="ADjul10X">#REF!</definedName>
    <definedName name="ADjun10">'[1]Financials-En'!$F$292:$V$292</definedName>
    <definedName name="ADjun10X" localSheetId="17">#REF!</definedName>
    <definedName name="ADjun10X" localSheetId="29">#REF!</definedName>
    <definedName name="ADjun10X" localSheetId="31">#REF!</definedName>
    <definedName name="ADjun10X" localSheetId="36">#REF!</definedName>
    <definedName name="ADjun10X" localSheetId="40">#REF!</definedName>
    <definedName name="ADjun10X" localSheetId="11">#REF!</definedName>
    <definedName name="ADjun10X" localSheetId="33">#REF!</definedName>
    <definedName name="ADjun10X" localSheetId="34">#REF!</definedName>
    <definedName name="ADjun10X" localSheetId="35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 localSheetId="45">#REF!</definedName>
    <definedName name="ADjun10X" localSheetId="46">#REF!</definedName>
    <definedName name="ADjun10X" localSheetId="12">#REF!</definedName>
    <definedName name="ADjun10X" localSheetId="39">#REF!</definedName>
    <definedName name="ADjun10X">#REF!</definedName>
    <definedName name="Adjustment">'[1]FormattedTB-En'!$Q$8:$Q$12500</definedName>
    <definedName name="AdjustmentX" localSheetId="17">#REF!</definedName>
    <definedName name="AdjustmentX" localSheetId="29">#REF!</definedName>
    <definedName name="AdjustmentX" localSheetId="31">#REF!</definedName>
    <definedName name="AdjustmentX" localSheetId="36">#REF!</definedName>
    <definedName name="AdjustmentX" localSheetId="40">#REF!</definedName>
    <definedName name="AdjustmentX" localSheetId="11">#REF!</definedName>
    <definedName name="AdjustmentX" localSheetId="33">#REF!</definedName>
    <definedName name="AdjustmentX" localSheetId="34">#REF!</definedName>
    <definedName name="AdjustmentX" localSheetId="35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 localSheetId="45">#REF!</definedName>
    <definedName name="AdjustmentX" localSheetId="46">#REF!</definedName>
    <definedName name="AdjustmentX" localSheetId="12">#REF!</definedName>
    <definedName name="AdjustmentX" localSheetId="39">#REF!</definedName>
    <definedName name="AdjustmentX">#REF!</definedName>
    <definedName name="ALLGROUPS" localSheetId="17">#REF!</definedName>
    <definedName name="ALLGROUPS" localSheetId="29">#REF!</definedName>
    <definedName name="ALLGROUPS" localSheetId="31">#REF!</definedName>
    <definedName name="ALLGROUPS" localSheetId="36">#REF!</definedName>
    <definedName name="ALLGROUPS" localSheetId="40">#REF!</definedName>
    <definedName name="ALLGROUPS" localSheetId="11">#REF!</definedName>
    <definedName name="ALLGROUPS" localSheetId="33">#REF!</definedName>
    <definedName name="ALLGROUPS" localSheetId="34">#REF!</definedName>
    <definedName name="ALLGROUPS" localSheetId="35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 localSheetId="45">#REF!</definedName>
    <definedName name="ALLGROUPS" localSheetId="46">#REF!</definedName>
    <definedName name="ALLGROUPS" localSheetId="12">#REF!</definedName>
    <definedName name="ALLGROUPS" localSheetId="39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17">#REF!</definedName>
    <definedName name="as" localSheetId="29">#REF!</definedName>
    <definedName name="as" localSheetId="31">#REF!</definedName>
    <definedName name="as" localSheetId="36">#REF!</definedName>
    <definedName name="as" localSheetId="40">#REF!</definedName>
    <definedName name="as" localSheetId="11">#REF!</definedName>
    <definedName name="as" localSheetId="33">#REF!</definedName>
    <definedName name="as" localSheetId="34">#REF!</definedName>
    <definedName name="as" localSheetId="3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12">#REF!</definedName>
    <definedName name="as" localSheetId="39">#REF!</definedName>
    <definedName name="as">#REF!</definedName>
    <definedName name="Assets">'[1]FormattedTB-En'!$AT$7</definedName>
    <definedName name="balance" localSheetId="17">#REF!</definedName>
    <definedName name="balance" localSheetId="29">#REF!</definedName>
    <definedName name="balance" localSheetId="31">#REF!</definedName>
    <definedName name="balance" localSheetId="36">#REF!</definedName>
    <definedName name="balance" localSheetId="40">#REF!</definedName>
    <definedName name="balance" localSheetId="11">#REF!</definedName>
    <definedName name="balance" localSheetId="33">#REF!</definedName>
    <definedName name="balance" localSheetId="34">#REF!</definedName>
    <definedName name="balance" localSheetId="35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 localSheetId="45">#REF!</definedName>
    <definedName name="balance" localSheetId="46">#REF!</definedName>
    <definedName name="balance" localSheetId="12">#REF!</definedName>
    <definedName name="balance" localSheetId="39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17">#REF!</definedName>
    <definedName name="CategoryX" localSheetId="29">#REF!</definedName>
    <definedName name="CategoryX" localSheetId="31">#REF!</definedName>
    <definedName name="CategoryX" localSheetId="36">#REF!</definedName>
    <definedName name="CategoryX" localSheetId="40">#REF!</definedName>
    <definedName name="CategoryX" localSheetId="11">#REF!</definedName>
    <definedName name="CategoryX" localSheetId="33">#REF!</definedName>
    <definedName name="CategoryX" localSheetId="34">#REF!</definedName>
    <definedName name="CategoryX" localSheetId="35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 localSheetId="45">#REF!</definedName>
    <definedName name="CategoryX" localSheetId="46">#REF!</definedName>
    <definedName name="CategoryX" localSheetId="12">#REF!</definedName>
    <definedName name="CategoryX" localSheetId="39">#REF!</definedName>
    <definedName name="CategoryX">#REF!</definedName>
    <definedName name="CFNote">'[1]FormattedTB-En'!$E$8:$E$12500</definedName>
    <definedName name="CFNoteX" localSheetId="17">#REF!</definedName>
    <definedName name="CFNoteX" localSheetId="29">#REF!</definedName>
    <definedName name="CFNoteX" localSheetId="31">#REF!</definedName>
    <definedName name="CFNoteX" localSheetId="36">#REF!</definedName>
    <definedName name="CFNoteX" localSheetId="40">#REF!</definedName>
    <definedName name="CFNoteX" localSheetId="11">#REF!</definedName>
    <definedName name="CFNoteX" localSheetId="33">#REF!</definedName>
    <definedName name="CFNoteX" localSheetId="34">#REF!</definedName>
    <definedName name="CFNoteX" localSheetId="35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 localSheetId="45">#REF!</definedName>
    <definedName name="CFNoteX" localSheetId="46">#REF!</definedName>
    <definedName name="CFNoteX" localSheetId="12">#REF!</definedName>
    <definedName name="CFNoteX" localSheetId="39">#REF!</definedName>
    <definedName name="CFNoteX">#REF!</definedName>
    <definedName name="Cjul10">'[1]Financials-En'!$F$279:$V$279</definedName>
    <definedName name="Cjul10X" localSheetId="17">#REF!</definedName>
    <definedName name="Cjul10X" localSheetId="29">#REF!</definedName>
    <definedName name="Cjul10X" localSheetId="31">#REF!</definedName>
    <definedName name="Cjul10X" localSheetId="36">#REF!</definedName>
    <definedName name="Cjul10X" localSheetId="40">#REF!</definedName>
    <definedName name="Cjul10X" localSheetId="11">#REF!</definedName>
    <definedName name="Cjul10X" localSheetId="33">#REF!</definedName>
    <definedName name="Cjul10X" localSheetId="34">#REF!</definedName>
    <definedName name="Cjul10X" localSheetId="35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 localSheetId="45">#REF!</definedName>
    <definedName name="Cjul10X" localSheetId="46">#REF!</definedName>
    <definedName name="Cjul10X" localSheetId="12">#REF!</definedName>
    <definedName name="Cjul10X" localSheetId="39">#REF!</definedName>
    <definedName name="Cjul10X">#REF!</definedName>
    <definedName name="Cjun10">'[1]Financials-En'!$F$276:$V$276</definedName>
    <definedName name="Cjun10X" localSheetId="17">#REF!</definedName>
    <definedName name="Cjun10X" localSheetId="29">#REF!</definedName>
    <definedName name="Cjun10X" localSheetId="31">#REF!</definedName>
    <definedName name="Cjun10X" localSheetId="36">#REF!</definedName>
    <definedName name="Cjun10X" localSheetId="40">#REF!</definedName>
    <definedName name="Cjun10X" localSheetId="11">#REF!</definedName>
    <definedName name="Cjun10X" localSheetId="33">#REF!</definedName>
    <definedName name="Cjun10X" localSheetId="34">#REF!</definedName>
    <definedName name="Cjun10X" localSheetId="35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 localSheetId="45">#REF!</definedName>
    <definedName name="Cjun10X" localSheetId="46">#REF!</definedName>
    <definedName name="Cjun10X" localSheetId="12">#REF!</definedName>
    <definedName name="Cjun10X" localSheetId="39">#REF!</definedName>
    <definedName name="Cjun10X">#REF!</definedName>
    <definedName name="cl" localSheetId="17">#REF!</definedName>
    <definedName name="cl" localSheetId="29">#REF!</definedName>
    <definedName name="cl" localSheetId="31">#REF!</definedName>
    <definedName name="cl" localSheetId="36">#REF!</definedName>
    <definedName name="cl" localSheetId="40">#REF!</definedName>
    <definedName name="cl" localSheetId="11">#REF!</definedName>
    <definedName name="cl" localSheetId="33">#REF!</definedName>
    <definedName name="cl" localSheetId="34">#REF!</definedName>
    <definedName name="cl" localSheetId="3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12">#REF!</definedName>
    <definedName name="cl" localSheetId="39">#REF!</definedName>
    <definedName name="cl">#REF!</definedName>
    <definedName name="Closing">'[1]FormattedTB-En'!$S$8:$S$12500</definedName>
    <definedName name="ClosingX" localSheetId="17">#REF!</definedName>
    <definedName name="ClosingX" localSheetId="29">#REF!</definedName>
    <definedName name="ClosingX" localSheetId="31">#REF!</definedName>
    <definedName name="ClosingX" localSheetId="36">#REF!</definedName>
    <definedName name="ClosingX" localSheetId="40">#REF!</definedName>
    <definedName name="ClosingX" localSheetId="11">#REF!</definedName>
    <definedName name="ClosingX" localSheetId="33">#REF!</definedName>
    <definedName name="ClosingX" localSheetId="34">#REF!</definedName>
    <definedName name="ClosingX" localSheetId="35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 localSheetId="45">#REF!</definedName>
    <definedName name="ClosingX" localSheetId="46">#REF!</definedName>
    <definedName name="ClosingX" localSheetId="12">#REF!</definedName>
    <definedName name="ClosingX" localSheetId="39">#REF!</definedName>
    <definedName name="ClosingX">#REF!</definedName>
    <definedName name="CoerRev" localSheetId="17">#REF!</definedName>
    <definedName name="CoerRev" localSheetId="29">#REF!</definedName>
    <definedName name="CoerRev" localSheetId="31">#REF!</definedName>
    <definedName name="CoerRev" localSheetId="36">#REF!</definedName>
    <definedName name="CoerRev" localSheetId="40">#REF!</definedName>
    <definedName name="CoerRev" localSheetId="11">#REF!</definedName>
    <definedName name="CoerRev" localSheetId="33">#REF!</definedName>
    <definedName name="CoerRev" localSheetId="34">#REF!</definedName>
    <definedName name="CoerRev" localSheetId="35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 localSheetId="45">#REF!</definedName>
    <definedName name="CoerRev" localSheetId="46">#REF!</definedName>
    <definedName name="CoerRev" localSheetId="12">#REF!</definedName>
    <definedName name="CoerRev" localSheetId="39">#REF!</definedName>
    <definedName name="CoerRev">#REF!</definedName>
    <definedName name="CURRENTYEAR" localSheetId="17">#REF!</definedName>
    <definedName name="CURRENTYEAR" localSheetId="21">#REF!</definedName>
    <definedName name="CURRENTYEAR" localSheetId="29">#REF!</definedName>
    <definedName name="CURRENTYEAR" localSheetId="31">#REF!</definedName>
    <definedName name="CURRENTYEAR" localSheetId="36">#REF!</definedName>
    <definedName name="CURRENTYEAR" localSheetId="40">#REF!</definedName>
    <definedName name="CURRENTYEAR" localSheetId="11">#REF!</definedName>
    <definedName name="CURRENTYEAR" localSheetId="25">#REF!</definedName>
    <definedName name="CURRENTYEAR" localSheetId="33">#REF!</definedName>
    <definedName name="CURRENTYEAR" localSheetId="34">#REF!</definedName>
    <definedName name="CURRENTYEAR" localSheetId="35">#REF!</definedName>
    <definedName name="CURRENTYEAR" localSheetId="41">#REF!</definedName>
    <definedName name="CURRENTYEAR" localSheetId="43">#REF!</definedName>
    <definedName name="CURRENTYEAR" localSheetId="44">#REF!</definedName>
    <definedName name="CURRENTYEAR" localSheetId="45">#REF!</definedName>
    <definedName name="CURRENTYEAR" localSheetId="46">#REF!</definedName>
    <definedName name="CURRENTYEAR" localSheetId="12">#REF!</definedName>
    <definedName name="CURRENTYEAR" localSheetId="22">#REF!</definedName>
    <definedName name="CURRENTYEAR" localSheetId="39">#REF!</definedName>
    <definedName name="CURRENTYEAR">#REF!</definedName>
    <definedName name="CurrentYrActual">'[8]Exec Assets &amp; Liabilities'!$A$52</definedName>
    <definedName name="d" localSheetId="17">#REF!</definedName>
    <definedName name="d" localSheetId="29">#REF!</definedName>
    <definedName name="d" localSheetId="31">#REF!</definedName>
    <definedName name="d" localSheetId="36">#REF!</definedName>
    <definedName name="d" localSheetId="40">#REF!</definedName>
    <definedName name="d" localSheetId="11">#REF!</definedName>
    <definedName name="d" localSheetId="33">#REF!</definedName>
    <definedName name="d" localSheetId="34">#REF!</definedName>
    <definedName name="d" localSheetId="35">#REF!</definedName>
    <definedName name="d" localSheetId="41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12">#REF!</definedName>
    <definedName name="d" localSheetId="39">#REF!</definedName>
    <definedName name="d">#REF!</definedName>
    <definedName name="Data" localSheetId="17">#REF!</definedName>
    <definedName name="Data" localSheetId="29">#REF!</definedName>
    <definedName name="Data" localSheetId="31">#REF!</definedName>
    <definedName name="Data" localSheetId="36">#REF!</definedName>
    <definedName name="Data" localSheetId="40">#REF!</definedName>
    <definedName name="Data" localSheetId="11">#REF!</definedName>
    <definedName name="Data" localSheetId="33">#REF!</definedName>
    <definedName name="Data" localSheetId="34">#REF!</definedName>
    <definedName name="Data" localSheetId="3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12">#REF!</definedName>
    <definedName name="Data" localSheetId="39">#REF!</definedName>
    <definedName name="Data">#REF!</definedName>
    <definedName name="DeptX" localSheetId="17">#REF!</definedName>
    <definedName name="DeptX" localSheetId="29">#REF!</definedName>
    <definedName name="DeptX" localSheetId="31">#REF!</definedName>
    <definedName name="DeptX" localSheetId="36">#REF!</definedName>
    <definedName name="DeptX" localSheetId="40">#REF!</definedName>
    <definedName name="DeptX" localSheetId="11">#REF!</definedName>
    <definedName name="DeptX" localSheetId="33">#REF!</definedName>
    <definedName name="DeptX" localSheetId="34">#REF!</definedName>
    <definedName name="DeptX" localSheetId="35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 localSheetId="45">#REF!</definedName>
    <definedName name="DeptX" localSheetId="46">#REF!</definedName>
    <definedName name="DeptX" localSheetId="12">#REF!</definedName>
    <definedName name="DeptX" localSheetId="39">#REF!</definedName>
    <definedName name="DeptX">#REF!</definedName>
    <definedName name="DescriptionX" localSheetId="17">#REF!</definedName>
    <definedName name="DescriptionX" localSheetId="29">#REF!</definedName>
    <definedName name="DescriptionX" localSheetId="31">#REF!</definedName>
    <definedName name="DescriptionX" localSheetId="36">#REF!</definedName>
    <definedName name="DescriptionX" localSheetId="40">#REF!</definedName>
    <definedName name="DescriptionX" localSheetId="11">#REF!</definedName>
    <definedName name="DescriptionX" localSheetId="33">#REF!</definedName>
    <definedName name="DescriptionX" localSheetId="34">#REF!</definedName>
    <definedName name="DescriptionX" localSheetId="35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 localSheetId="45">#REF!</definedName>
    <definedName name="DescriptionX" localSheetId="46">#REF!</definedName>
    <definedName name="DescriptionX" localSheetId="12">#REF!</definedName>
    <definedName name="DescriptionX" localSheetId="39">#REF!</definedName>
    <definedName name="DescriptionX">#REF!</definedName>
    <definedName name="EnOrgNo">'[1]FSG Entity'!$N$269:$N$285</definedName>
    <definedName name="ExOrgNo">[9]Sheet1!$D$5:$D$19</definedName>
    <definedName name="expense" localSheetId="17">#REF!</definedName>
    <definedName name="expense" localSheetId="29">#REF!</definedName>
    <definedName name="expense" localSheetId="31">#REF!</definedName>
    <definedName name="expense" localSheetId="36">#REF!</definedName>
    <definedName name="expense" localSheetId="40">#REF!</definedName>
    <definedName name="expense" localSheetId="11">#REF!</definedName>
    <definedName name="expense" localSheetId="33">#REF!</definedName>
    <definedName name="expense" localSheetId="34">#REF!</definedName>
    <definedName name="expense" localSheetId="35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 localSheetId="45">#REF!</definedName>
    <definedName name="expense" localSheetId="46">#REF!</definedName>
    <definedName name="expense" localSheetId="12">#REF!</definedName>
    <definedName name="expense" localSheetId="39">#REF!</definedName>
    <definedName name="expense">#REF!</definedName>
    <definedName name="Expenses">'[1]FormattedTB-En'!$AT$11</definedName>
    <definedName name="fenton1">'[5]FormattedTB-En'!$E$8:$E$12500</definedName>
    <definedName name="fewtewg" localSheetId="17">#REF!</definedName>
    <definedName name="fewtewg" localSheetId="29">#REF!</definedName>
    <definedName name="fewtewg" localSheetId="31">#REF!</definedName>
    <definedName name="fewtewg" localSheetId="36">#REF!</definedName>
    <definedName name="fewtewg" localSheetId="40">#REF!</definedName>
    <definedName name="fewtewg" localSheetId="11">#REF!</definedName>
    <definedName name="fewtewg" localSheetId="33">#REF!</definedName>
    <definedName name="fewtewg" localSheetId="34">#REF!</definedName>
    <definedName name="fewtewg" localSheetId="35">#REF!</definedName>
    <definedName name="fewtewg" localSheetId="41">#REF!</definedName>
    <definedName name="fewtewg" localSheetId="43">#REF!</definedName>
    <definedName name="fewtewg" localSheetId="44">#REF!</definedName>
    <definedName name="fewtewg" localSheetId="45">#REF!</definedName>
    <definedName name="fewtewg" localSheetId="46">#REF!</definedName>
    <definedName name="fewtewg" localSheetId="12">#REF!</definedName>
    <definedName name="fewtewg" localSheetId="39">#REF!</definedName>
    <definedName name="fewtewg">#REF!</definedName>
    <definedName name="FSCodeApprStatemt">'[3]Approp Statement 11-12'!$A$13:$A$64</definedName>
    <definedName name="FScodeApprStatePriorYr">'[3]Approp Statement 10-11'!$A$13:$A$70</definedName>
    <definedName name="g" localSheetId="17">#REF!</definedName>
    <definedName name="g" localSheetId="29">#REF!</definedName>
    <definedName name="g" localSheetId="31">#REF!</definedName>
    <definedName name="g" localSheetId="36">#REF!</definedName>
    <definedName name="g" localSheetId="40">#REF!</definedName>
    <definedName name="g" localSheetId="11">#REF!</definedName>
    <definedName name="g" localSheetId="33">#REF!</definedName>
    <definedName name="g" localSheetId="34">#REF!</definedName>
    <definedName name="g" localSheetId="3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12">#REF!</definedName>
    <definedName name="g" localSheetId="39">#REF!</definedName>
    <definedName name="g">#REF!</definedName>
    <definedName name="GroupTypeX" localSheetId="17">#REF!</definedName>
    <definedName name="GroupTypeX" localSheetId="29">#REF!</definedName>
    <definedName name="GroupTypeX" localSheetId="31">#REF!</definedName>
    <definedName name="GroupTypeX" localSheetId="36">#REF!</definedName>
    <definedName name="GroupTypeX" localSheetId="40">#REF!</definedName>
    <definedName name="GroupTypeX" localSheetId="11">#REF!</definedName>
    <definedName name="GroupTypeX" localSheetId="33">#REF!</definedName>
    <definedName name="GroupTypeX" localSheetId="34">#REF!</definedName>
    <definedName name="GroupTypeX" localSheetId="35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 localSheetId="45">#REF!</definedName>
    <definedName name="GroupTypeX" localSheetId="46">#REF!</definedName>
    <definedName name="GroupTypeX" localSheetId="12">#REF!</definedName>
    <definedName name="GroupTypeX" localSheetId="39">#REF!</definedName>
    <definedName name="GroupTypeX">#REF!</definedName>
    <definedName name="GroupX" localSheetId="17">#REF!</definedName>
    <definedName name="GroupX" localSheetId="29">#REF!</definedName>
    <definedName name="GroupX" localSheetId="31">#REF!</definedName>
    <definedName name="GroupX" localSheetId="36">#REF!</definedName>
    <definedName name="GroupX" localSheetId="40">#REF!</definedName>
    <definedName name="GroupX" localSheetId="11">#REF!</definedName>
    <definedName name="GroupX" localSheetId="33">#REF!</definedName>
    <definedName name="GroupX" localSheetId="34">#REF!</definedName>
    <definedName name="GroupX" localSheetId="35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 localSheetId="45">#REF!</definedName>
    <definedName name="GroupX" localSheetId="46">#REF!</definedName>
    <definedName name="GroupX" localSheetId="12">#REF!</definedName>
    <definedName name="GroupX" localSheetId="39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17">#REF!</definedName>
    <definedName name="IOX" localSheetId="29">#REF!</definedName>
    <definedName name="IOX" localSheetId="31">#REF!</definedName>
    <definedName name="IOX" localSheetId="36">#REF!</definedName>
    <definedName name="IOX" localSheetId="40">#REF!</definedName>
    <definedName name="IOX" localSheetId="11">#REF!</definedName>
    <definedName name="IOX" localSheetId="33">#REF!</definedName>
    <definedName name="IOX" localSheetId="34">#REF!</definedName>
    <definedName name="IOX" localSheetId="35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 localSheetId="45">#REF!</definedName>
    <definedName name="IOX" localSheetId="46">#REF!</definedName>
    <definedName name="IOX" localSheetId="12">#REF!</definedName>
    <definedName name="IOX" localSheetId="39">#REF!</definedName>
    <definedName name="IOX">#REF!</definedName>
    <definedName name="Liabilities">'[1]FormattedTB-En'!$AT$8</definedName>
    <definedName name="liability" localSheetId="17">#REF!</definedName>
    <definedName name="liability" localSheetId="29">#REF!</definedName>
    <definedName name="liability" localSheetId="31">#REF!</definedName>
    <definedName name="liability" localSheetId="36">#REF!</definedName>
    <definedName name="liability" localSheetId="40">#REF!</definedName>
    <definedName name="liability" localSheetId="11">#REF!</definedName>
    <definedName name="liability" localSheetId="33">#REF!</definedName>
    <definedName name="liability" localSheetId="34">#REF!</definedName>
    <definedName name="liability" localSheetId="35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 localSheetId="45">#REF!</definedName>
    <definedName name="liability" localSheetId="46">#REF!</definedName>
    <definedName name="liability" localSheetId="12">#REF!</definedName>
    <definedName name="liability" localSheetId="39">#REF!</definedName>
    <definedName name="liability">#REF!</definedName>
    <definedName name="LOOKUPMTH" localSheetId="17">#REF!</definedName>
    <definedName name="LOOKUPMTH" localSheetId="21">#REF!</definedName>
    <definedName name="LOOKUPMTH" localSheetId="29">#REF!</definedName>
    <definedName name="LOOKUPMTH" localSheetId="31">#REF!</definedName>
    <definedName name="LOOKUPMTH" localSheetId="36">#REF!</definedName>
    <definedName name="LOOKUPMTH" localSheetId="40">#REF!</definedName>
    <definedName name="LOOKUPMTH" localSheetId="11">#REF!</definedName>
    <definedName name="LOOKUPMTH" localSheetId="25">#REF!</definedName>
    <definedName name="LOOKUPMTH" localSheetId="33">#REF!</definedName>
    <definedName name="LOOKUPMTH" localSheetId="34">#REF!</definedName>
    <definedName name="LOOKUPMTH" localSheetId="35">#REF!</definedName>
    <definedName name="LOOKUPMTH" localSheetId="41">#REF!</definedName>
    <definedName name="LOOKUPMTH" localSheetId="43">#REF!</definedName>
    <definedName name="LOOKUPMTH" localSheetId="44">#REF!</definedName>
    <definedName name="LOOKUPMTH" localSheetId="45">#REF!</definedName>
    <definedName name="LOOKUPMTH" localSheetId="46">#REF!</definedName>
    <definedName name="LOOKUPMTH" localSheetId="12">#REF!</definedName>
    <definedName name="LOOKUPMTH" localSheetId="22">#REF!</definedName>
    <definedName name="LOOKUPMTH" localSheetId="39">#REF!</definedName>
    <definedName name="LOOKUPMTH">#REF!</definedName>
    <definedName name="Mastergroup" localSheetId="17">#REF!</definedName>
    <definedName name="Mastergroup" localSheetId="29">#REF!</definedName>
    <definedName name="Mastergroup" localSheetId="31">#REF!</definedName>
    <definedName name="Mastergroup" localSheetId="36">#REF!</definedName>
    <definedName name="Mastergroup" localSheetId="40">#REF!</definedName>
    <definedName name="Mastergroup" localSheetId="11">#REF!</definedName>
    <definedName name="Mastergroup" localSheetId="33">#REF!</definedName>
    <definedName name="Mastergroup" localSheetId="34">#REF!</definedName>
    <definedName name="Mastergroup" localSheetId="35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 localSheetId="45">#REF!</definedName>
    <definedName name="Mastergroup" localSheetId="46">#REF!</definedName>
    <definedName name="Mastergroup" localSheetId="12">#REF!</definedName>
    <definedName name="Mastergroup" localSheetId="39">#REF!</definedName>
    <definedName name="Mastergroup">#REF!</definedName>
    <definedName name="Max_vol" localSheetId="36">'Figure 18'!#REF!</definedName>
    <definedName name="Max_vol">'Figure 19 '!$A$3</definedName>
    <definedName name="Month" localSheetId="17">#REF!</definedName>
    <definedName name="Month" localSheetId="21">#REF!</definedName>
    <definedName name="Month" localSheetId="29">#REF!</definedName>
    <definedName name="Month" localSheetId="31">#REF!</definedName>
    <definedName name="Month" localSheetId="36">#REF!</definedName>
    <definedName name="Month" localSheetId="40">#REF!</definedName>
    <definedName name="Month" localSheetId="11">#REF!</definedName>
    <definedName name="Month" localSheetId="25">#REF!</definedName>
    <definedName name="Month" localSheetId="33">#REF!</definedName>
    <definedName name="Month" localSheetId="34">#REF!</definedName>
    <definedName name="Month" localSheetId="35">#REF!</definedName>
    <definedName name="Month" localSheetId="41">#REF!</definedName>
    <definedName name="Month" localSheetId="43">#REF!</definedName>
    <definedName name="Month" localSheetId="44">#REF!</definedName>
    <definedName name="Month" localSheetId="45">#REF!</definedName>
    <definedName name="Month" localSheetId="46">#REF!</definedName>
    <definedName name="Month" localSheetId="12">#REF!</definedName>
    <definedName name="Month" localSheetId="22">#REF!</definedName>
    <definedName name="Month" localSheetId="39">#REF!</definedName>
    <definedName name="Month">#REF!</definedName>
    <definedName name="Movement">'[1]FormattedTB-En'!$P$8:$P$12500</definedName>
    <definedName name="MovementX" localSheetId="17">#REF!</definedName>
    <definedName name="MovementX" localSheetId="29">#REF!</definedName>
    <definedName name="MovementX" localSheetId="31">#REF!</definedName>
    <definedName name="MovementX" localSheetId="36">#REF!</definedName>
    <definedName name="MovementX" localSheetId="40">#REF!</definedName>
    <definedName name="MovementX" localSheetId="11">#REF!</definedName>
    <definedName name="MovementX" localSheetId="33">#REF!</definedName>
    <definedName name="MovementX" localSheetId="34">#REF!</definedName>
    <definedName name="MovementX" localSheetId="35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 localSheetId="45">#REF!</definedName>
    <definedName name="MovementX" localSheetId="46">#REF!</definedName>
    <definedName name="MovementX" localSheetId="12">#REF!</definedName>
    <definedName name="MovementX" localSheetId="39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17">#REF!</definedName>
    <definedName name="NotesFinX" localSheetId="29">#REF!</definedName>
    <definedName name="NotesFinX" localSheetId="31">#REF!</definedName>
    <definedName name="NotesFinX" localSheetId="36">#REF!</definedName>
    <definedName name="NotesFinX" localSheetId="40">#REF!</definedName>
    <definedName name="NotesFinX" localSheetId="11">#REF!</definedName>
    <definedName name="NotesFinX" localSheetId="33">#REF!</definedName>
    <definedName name="NotesFinX" localSheetId="34">#REF!</definedName>
    <definedName name="NotesFinX" localSheetId="35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 localSheetId="45">#REF!</definedName>
    <definedName name="NotesFinX" localSheetId="46">#REF!</definedName>
    <definedName name="NotesFinX" localSheetId="12">#REF!</definedName>
    <definedName name="NotesFinX" localSheetId="39">#REF!</definedName>
    <definedName name="NotesFinX">#REF!</definedName>
    <definedName name="NotesMain">'[1]FormattedTB-En'!$F$8:$F$12500</definedName>
    <definedName name="NotesMainX" localSheetId="17">#REF!</definedName>
    <definedName name="NotesMainX" localSheetId="29">#REF!</definedName>
    <definedName name="NotesMainX" localSheetId="31">#REF!</definedName>
    <definedName name="NotesMainX" localSheetId="36">#REF!</definedName>
    <definedName name="NotesMainX" localSheetId="40">#REF!</definedName>
    <definedName name="NotesMainX" localSheetId="11">#REF!</definedName>
    <definedName name="NotesMainX" localSheetId="33">#REF!</definedName>
    <definedName name="NotesMainX" localSheetId="34">#REF!</definedName>
    <definedName name="NotesMainX" localSheetId="35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 localSheetId="45">#REF!</definedName>
    <definedName name="NotesMainX" localSheetId="46">#REF!</definedName>
    <definedName name="NotesMainX" localSheetId="12">#REF!</definedName>
    <definedName name="NotesMainX" localSheetId="39">#REF!</definedName>
    <definedName name="NotesMainX">#REF!</definedName>
    <definedName name="NotesX" localSheetId="17">#REF!</definedName>
    <definedName name="NotesX" localSheetId="29">#REF!</definedName>
    <definedName name="NotesX" localSheetId="31">#REF!</definedName>
    <definedName name="NotesX" localSheetId="36">#REF!</definedName>
    <definedName name="NotesX" localSheetId="40">#REF!</definedName>
    <definedName name="NotesX" localSheetId="11">#REF!</definedName>
    <definedName name="NotesX" localSheetId="33">#REF!</definedName>
    <definedName name="NotesX" localSheetId="34">#REF!</definedName>
    <definedName name="NotesX" localSheetId="35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 localSheetId="45">#REF!</definedName>
    <definedName name="NotesX" localSheetId="46">#REF!</definedName>
    <definedName name="NotesX" localSheetId="12">#REF!</definedName>
    <definedName name="NotesX" localSheetId="39">#REF!</definedName>
    <definedName name="NotesX">#REF!</definedName>
    <definedName name="OE">"OE"</definedName>
    <definedName name="Opening">'[1]FormattedTB-En'!$O$8:$O$12500</definedName>
    <definedName name="OpeningX" localSheetId="17">#REF!</definedName>
    <definedName name="OpeningX" localSheetId="29">#REF!</definedName>
    <definedName name="OpeningX" localSheetId="31">#REF!</definedName>
    <definedName name="OpeningX" localSheetId="36">#REF!</definedName>
    <definedName name="OpeningX" localSheetId="40">#REF!</definedName>
    <definedName name="OpeningX" localSheetId="11">#REF!</definedName>
    <definedName name="OpeningX" localSheetId="33">#REF!</definedName>
    <definedName name="OpeningX" localSheetId="34">#REF!</definedName>
    <definedName name="OpeningX" localSheetId="35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 localSheetId="45">#REF!</definedName>
    <definedName name="OpeningX" localSheetId="46">#REF!</definedName>
    <definedName name="OpeningX" localSheetId="12">#REF!</definedName>
    <definedName name="OpeningX" localSheetId="39">#REF!</definedName>
    <definedName name="OpeningX">#REF!</definedName>
    <definedName name="OrgBud">'[1]FormattedTB-En'!$V$8:$V$12500</definedName>
    <definedName name="OrgName">'[1]FSG Entity'!$P$269:$P$285</definedName>
    <definedName name="OrgX" localSheetId="17">#REF!</definedName>
    <definedName name="OrgX" localSheetId="29">#REF!</definedName>
    <definedName name="OrgX" localSheetId="31">#REF!</definedName>
    <definedName name="OrgX" localSheetId="36">#REF!</definedName>
    <definedName name="OrgX" localSheetId="40">#REF!</definedName>
    <definedName name="OrgX" localSheetId="11">#REF!</definedName>
    <definedName name="OrgX" localSheetId="33">#REF!</definedName>
    <definedName name="OrgX" localSheetId="34">#REF!</definedName>
    <definedName name="OrgX" localSheetId="35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 localSheetId="45">#REF!</definedName>
    <definedName name="OrgX" localSheetId="46">#REF!</definedName>
    <definedName name="OrgX" localSheetId="12">#REF!</definedName>
    <definedName name="OrgX" localSheetId="39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15">'Figure 10'!$A$1:$J$34</definedName>
    <definedName name="_xlnm.Print_Area" localSheetId="17">#REF!</definedName>
    <definedName name="_xlnm.Print_Area" localSheetId="29">#REF!</definedName>
    <definedName name="_xlnm.Print_Area" localSheetId="31">#REF!</definedName>
    <definedName name="_xlnm.Print_Area" localSheetId="36">#REF!</definedName>
    <definedName name="_xlnm.Print_Area" localSheetId="1">'Figure 2'!$A$1:$BK$88</definedName>
    <definedName name="_xlnm.Print_Area" localSheetId="11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12">#REF!</definedName>
    <definedName name="_xlnm.Print_Area" localSheetId="39">#REF!</definedName>
    <definedName name="_xlnm.Print_Area">#REF!</definedName>
    <definedName name="_xlnm.Print_Titles" localSheetId="0">'Figure 1'!#REF!,'Figure 1'!#REF!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17">#REF!</definedName>
    <definedName name="ProjectX" localSheetId="29">#REF!</definedName>
    <definedName name="ProjectX" localSheetId="31">#REF!</definedName>
    <definedName name="ProjectX" localSheetId="36">#REF!</definedName>
    <definedName name="ProjectX" localSheetId="40">#REF!</definedName>
    <definedName name="ProjectX" localSheetId="11">#REF!</definedName>
    <definedName name="ProjectX" localSheetId="33">#REF!</definedName>
    <definedName name="ProjectX" localSheetId="34">#REF!</definedName>
    <definedName name="ProjectX" localSheetId="35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 localSheetId="45">#REF!</definedName>
    <definedName name="ProjectX" localSheetId="46">#REF!</definedName>
    <definedName name="ProjectX" localSheetId="12">#REF!</definedName>
    <definedName name="ProjectX" localSheetId="39">#REF!</definedName>
    <definedName name="ProjectX">#REF!</definedName>
    <definedName name="Ref_date" localSheetId="29">'Figure 16'!#REF!</definedName>
    <definedName name="Ref_date" localSheetId="31">'Figure 17 '!#REF!</definedName>
    <definedName name="Ref_date" localSheetId="36">'Figure 18'!$F$1</definedName>
    <definedName name="Ref_date" localSheetId="30">'Table 15'!$D$2</definedName>
    <definedName name="Ref_date">'Figure 19 '!$G$1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17">#REF!</definedName>
    <definedName name="Statement_TypeX" localSheetId="29">#REF!</definedName>
    <definedName name="Statement_TypeX" localSheetId="31">#REF!</definedName>
    <definedName name="Statement_TypeX" localSheetId="36">#REF!</definedName>
    <definedName name="Statement_TypeX" localSheetId="40">#REF!</definedName>
    <definedName name="Statement_TypeX" localSheetId="11">#REF!</definedName>
    <definedName name="Statement_TypeX" localSheetId="33">#REF!</definedName>
    <definedName name="Statement_TypeX" localSheetId="34">#REF!</definedName>
    <definedName name="Statement_TypeX" localSheetId="35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 localSheetId="45">#REF!</definedName>
    <definedName name="Statement_TypeX" localSheetId="46">#REF!</definedName>
    <definedName name="Statement_TypeX" localSheetId="12">#REF!</definedName>
    <definedName name="Statement_TypeX" localSheetId="39">#REF!</definedName>
    <definedName name="Statement_TypeX">#REF!</definedName>
    <definedName name="TBX" localSheetId="17">#REF!</definedName>
    <definedName name="TBX" localSheetId="29">#REF!</definedName>
    <definedName name="TBX" localSheetId="31">#REF!</definedName>
    <definedName name="TBX" localSheetId="36">#REF!</definedName>
    <definedName name="TBX" localSheetId="40">#REF!</definedName>
    <definedName name="TBX" localSheetId="11">#REF!</definedName>
    <definedName name="TBX" localSheetId="33">#REF!</definedName>
    <definedName name="TBX" localSheetId="34">#REF!</definedName>
    <definedName name="TBX" localSheetId="35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 localSheetId="45">#REF!</definedName>
    <definedName name="TBX" localSheetId="46">#REF!</definedName>
    <definedName name="TBX" localSheetId="12">#REF!</definedName>
    <definedName name="TBX" localSheetId="39">#REF!</definedName>
    <definedName name="TBX">#REF!</definedName>
    <definedName name="TP">"TP"</definedName>
    <definedName name="vff" localSheetId="17">#REF!</definedName>
    <definedName name="vff" localSheetId="29">#REF!</definedName>
    <definedName name="vff" localSheetId="31">#REF!</definedName>
    <definedName name="vff" localSheetId="36">#REF!</definedName>
    <definedName name="vff" localSheetId="40">#REF!</definedName>
    <definedName name="vff" localSheetId="11">#REF!</definedName>
    <definedName name="vff" localSheetId="33">#REF!</definedName>
    <definedName name="vff" localSheetId="34">#REF!</definedName>
    <definedName name="vff" localSheetId="35">#REF!</definedName>
    <definedName name="vff" localSheetId="41">#REF!</definedName>
    <definedName name="vff" localSheetId="43">#REF!</definedName>
    <definedName name="vff" localSheetId="44">#REF!</definedName>
    <definedName name="vff" localSheetId="45">#REF!</definedName>
    <definedName name="vff" localSheetId="46">#REF!</definedName>
    <definedName name="vff" localSheetId="12">#REF!</definedName>
    <definedName name="vff" localSheetId="39">#REF!</definedName>
    <definedName name="vff">#REF!</definedName>
    <definedName name="Volumes" localSheetId="36">'Figure 18'!#REF!</definedName>
    <definedName name="Volumes">'Figure 19 '!$C$3:$G$3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55" l="1"/>
  <c r="D2" i="55"/>
  <c r="C2" i="55"/>
  <c r="B2" i="55"/>
  <c r="E6" i="55" l="1"/>
  <c r="B8" i="55"/>
  <c r="B9" i="55" s="1"/>
  <c r="C8" i="55"/>
  <c r="C9" i="55" s="1"/>
  <c r="D8" i="55"/>
  <c r="D9" i="55" s="1"/>
  <c r="E4" i="55"/>
  <c r="E7" i="55"/>
  <c r="E8" i="55" l="1"/>
  <c r="J2" i="12" l="1"/>
  <c r="J3" i="12"/>
  <c r="J4" i="12"/>
  <c r="J5" i="12"/>
  <c r="J6" i="12"/>
  <c r="D11" i="29" l="1"/>
  <c r="D10" i="29"/>
  <c r="D9" i="29"/>
  <c r="D8" i="29"/>
  <c r="D7" i="29"/>
  <c r="D6" i="29"/>
  <c r="D5" i="29"/>
  <c r="D4" i="29"/>
  <c r="E8" i="28"/>
  <c r="E6" i="28"/>
  <c r="D6" i="28"/>
  <c r="C6" i="28"/>
  <c r="E5" i="28"/>
  <c r="D5" i="28"/>
  <c r="C5" i="28"/>
  <c r="E10" i="27"/>
  <c r="D10" i="27"/>
  <c r="C10" i="27"/>
  <c r="E9" i="27"/>
  <c r="E8" i="27"/>
  <c r="E7" i="27"/>
  <c r="E6" i="27"/>
  <c r="E5" i="27"/>
  <c r="D5" i="27"/>
  <c r="C5" i="27"/>
  <c r="E4" i="27"/>
  <c r="D4" i="27"/>
  <c r="C4" i="27"/>
  <c r="E11" i="26"/>
  <c r="E10" i="26"/>
  <c r="E9" i="26"/>
  <c r="E8" i="26"/>
  <c r="E7" i="26"/>
  <c r="E6" i="26"/>
  <c r="E5" i="26"/>
  <c r="E4" i="26"/>
  <c r="D4" i="26"/>
  <c r="C4" i="26"/>
  <c r="E13" i="22"/>
  <c r="D13" i="22"/>
  <c r="C13" i="22"/>
  <c r="E12" i="22"/>
  <c r="E11" i="22"/>
  <c r="E9" i="22"/>
  <c r="E8" i="22"/>
  <c r="E7" i="22"/>
  <c r="E6" i="22"/>
  <c r="E5" i="22"/>
  <c r="E4" i="22"/>
  <c r="E14" i="20"/>
  <c r="E13" i="20"/>
  <c r="E12" i="20"/>
  <c r="E11" i="20"/>
  <c r="D11" i="20"/>
  <c r="C11" i="20"/>
  <c r="E10" i="20"/>
  <c r="D10" i="20"/>
  <c r="C10" i="20"/>
  <c r="E9" i="20"/>
  <c r="E8" i="20"/>
  <c r="E7" i="20"/>
  <c r="E6" i="20"/>
  <c r="E5" i="20"/>
  <c r="D5" i="20"/>
  <c r="C5" i="20"/>
  <c r="E4" i="20"/>
  <c r="D4" i="20"/>
  <c r="C4" i="20"/>
  <c r="E13" i="23"/>
  <c r="E12" i="23"/>
  <c r="D12" i="23"/>
  <c r="C12" i="23"/>
  <c r="E9" i="23"/>
  <c r="D9" i="23"/>
  <c r="C9" i="23"/>
  <c r="E8" i="23"/>
  <c r="D8" i="23"/>
  <c r="C8" i="23"/>
  <c r="E7" i="23"/>
  <c r="E6" i="23"/>
  <c r="D6" i="23"/>
  <c r="C6" i="23"/>
  <c r="E5" i="23"/>
  <c r="E4" i="23"/>
  <c r="D9" i="49"/>
  <c r="D7" i="49"/>
  <c r="D6" i="49"/>
  <c r="D5" i="49"/>
  <c r="D3" i="49"/>
  <c r="D16" i="48"/>
  <c r="D15" i="48"/>
  <c r="D14" i="48"/>
  <c r="D12" i="48"/>
  <c r="D11" i="48"/>
  <c r="D10" i="48"/>
  <c r="D9" i="48"/>
  <c r="D8" i="48"/>
  <c r="D5" i="48"/>
  <c r="D4" i="48"/>
  <c r="C2" i="48"/>
  <c r="B2" i="48"/>
  <c r="G8" i="46"/>
  <c r="F8" i="46"/>
  <c r="E8" i="46"/>
  <c r="D8" i="46"/>
  <c r="C8" i="46"/>
  <c r="G7" i="46"/>
  <c r="F7" i="46"/>
  <c r="E7" i="46"/>
  <c r="D7" i="46"/>
  <c r="C7" i="46"/>
  <c r="G6" i="46"/>
  <c r="F6" i="46"/>
  <c r="E6" i="46"/>
  <c r="D6" i="46"/>
  <c r="C6" i="46"/>
  <c r="G4" i="46"/>
  <c r="F4" i="46"/>
  <c r="E4" i="46"/>
  <c r="D4" i="46"/>
  <c r="C4" i="46"/>
  <c r="G3" i="46"/>
  <c r="F3" i="46"/>
  <c r="E3" i="46"/>
  <c r="D3" i="46"/>
  <c r="C3" i="46"/>
  <c r="G1" i="46"/>
  <c r="F1" i="46"/>
  <c r="E1" i="46"/>
  <c r="D1" i="46"/>
  <c r="C1" i="46"/>
  <c r="F2" i="47"/>
  <c r="E2" i="47"/>
  <c r="D2" i="47"/>
  <c r="C2" i="47"/>
  <c r="B2" i="47"/>
  <c r="E12" i="45"/>
  <c r="D12" i="45"/>
  <c r="C12" i="45"/>
  <c r="B12" i="45"/>
  <c r="E11" i="45"/>
  <c r="D11" i="45"/>
  <c r="C11" i="45"/>
  <c r="B11" i="45"/>
  <c r="E10" i="45"/>
  <c r="D10" i="45"/>
  <c r="C10" i="45"/>
  <c r="B10" i="45"/>
  <c r="E9" i="45"/>
  <c r="D9" i="45"/>
  <c r="C9" i="45"/>
  <c r="B9" i="45"/>
  <c r="E8" i="45"/>
  <c r="D8" i="45"/>
  <c r="C8" i="45"/>
  <c r="B8" i="45"/>
  <c r="E7" i="45"/>
  <c r="D7" i="45"/>
  <c r="C7" i="45"/>
  <c r="B7" i="45"/>
  <c r="E6" i="45"/>
  <c r="D6" i="45"/>
  <c r="C6" i="45"/>
  <c r="B6" i="45"/>
  <c r="E5" i="45"/>
  <c r="D5" i="45"/>
  <c r="C5" i="45"/>
  <c r="B5" i="45"/>
  <c r="E4" i="45"/>
  <c r="D4" i="45"/>
  <c r="C4" i="45"/>
  <c r="B4" i="45"/>
  <c r="D3" i="45"/>
  <c r="C3" i="45"/>
  <c r="B3" i="45"/>
  <c r="E12" i="43"/>
  <c r="D12" i="43"/>
  <c r="C12" i="43"/>
  <c r="B12" i="43"/>
  <c r="E11" i="43"/>
  <c r="D11" i="43"/>
  <c r="C11" i="43"/>
  <c r="B11" i="43"/>
  <c r="E10" i="43"/>
  <c r="D10" i="43"/>
  <c r="C10" i="43"/>
  <c r="B10" i="43"/>
  <c r="E9" i="43"/>
  <c r="D9" i="43"/>
  <c r="C9" i="43"/>
  <c r="B9" i="43"/>
  <c r="E8" i="43"/>
  <c r="D8" i="43"/>
  <c r="C8" i="43"/>
  <c r="B8" i="43"/>
  <c r="E7" i="43"/>
  <c r="D7" i="43"/>
  <c r="C7" i="43"/>
  <c r="B7" i="43"/>
  <c r="E6" i="43"/>
  <c r="D6" i="43"/>
  <c r="C6" i="43"/>
  <c r="B6" i="43"/>
  <c r="E5" i="43"/>
  <c r="D5" i="43"/>
  <c r="C5" i="43"/>
  <c r="B5" i="43"/>
  <c r="E4" i="43"/>
  <c r="D4" i="43"/>
  <c r="C4" i="43"/>
  <c r="B4" i="43"/>
  <c r="D3" i="43"/>
  <c r="C3" i="43"/>
  <c r="B3" i="43"/>
  <c r="F12" i="44"/>
  <c r="F11" i="44"/>
  <c r="F10" i="44"/>
  <c r="F9" i="44"/>
  <c r="F8" i="44"/>
  <c r="F7" i="44"/>
  <c r="F6" i="44"/>
  <c r="F5" i="44"/>
  <c r="F4" i="44"/>
  <c r="E4" i="44"/>
  <c r="D4" i="44"/>
  <c r="C4" i="44"/>
  <c r="E3" i="44"/>
  <c r="D3" i="44"/>
  <c r="C3" i="44"/>
  <c r="F12" i="41"/>
  <c r="F11" i="41"/>
  <c r="F10" i="41"/>
  <c r="F9" i="41"/>
  <c r="F8" i="41"/>
  <c r="F7" i="41"/>
  <c r="F6" i="41"/>
  <c r="F5" i="41"/>
  <c r="F4" i="41"/>
  <c r="E4" i="41"/>
  <c r="D4" i="41"/>
  <c r="C4" i="41"/>
  <c r="F14" i="15"/>
  <c r="E14" i="15"/>
  <c r="D14" i="15"/>
  <c r="F12" i="15"/>
  <c r="E12" i="15"/>
  <c r="D12" i="15"/>
  <c r="F11" i="15"/>
  <c r="E11" i="15"/>
  <c r="D11" i="15"/>
  <c r="F10" i="15"/>
  <c r="E10" i="15"/>
  <c r="D10" i="15"/>
  <c r="E5" i="15"/>
  <c r="D5" i="15"/>
  <c r="E4" i="15"/>
  <c r="D4" i="15"/>
  <c r="F3" i="15"/>
  <c r="E3" i="15"/>
  <c r="D3" i="15"/>
  <c r="C3" i="15"/>
  <c r="H18" i="14"/>
  <c r="G18" i="14"/>
  <c r="F18" i="14"/>
  <c r="E18" i="14"/>
  <c r="D18" i="14"/>
  <c r="H17" i="14"/>
  <c r="G17" i="14"/>
  <c r="F17" i="14"/>
  <c r="E17" i="14"/>
  <c r="D17" i="14"/>
  <c r="H16" i="14"/>
  <c r="G16" i="14"/>
  <c r="F16" i="14"/>
  <c r="E16" i="14"/>
  <c r="D16" i="14"/>
  <c r="H15" i="14"/>
  <c r="G15" i="14"/>
  <c r="F15" i="14"/>
  <c r="E15" i="14"/>
  <c r="D15" i="14"/>
  <c r="H14" i="14"/>
  <c r="G14" i="14"/>
  <c r="F14" i="14"/>
  <c r="E14" i="14"/>
  <c r="D14" i="14"/>
  <c r="H13" i="14"/>
  <c r="G13" i="14"/>
  <c r="F13" i="14"/>
  <c r="E13" i="14"/>
  <c r="D13" i="14"/>
  <c r="H12" i="14"/>
  <c r="G12" i="14"/>
  <c r="F12" i="14"/>
  <c r="E12" i="14"/>
  <c r="D12" i="14"/>
  <c r="H9" i="14"/>
  <c r="F9" i="14"/>
  <c r="H8" i="14"/>
  <c r="F8" i="14"/>
  <c r="H7" i="14"/>
  <c r="F7" i="14"/>
  <c r="H6" i="14"/>
  <c r="F6" i="14"/>
  <c r="H4" i="14"/>
  <c r="F4" i="14"/>
  <c r="H3" i="14"/>
  <c r="G3" i="14"/>
  <c r="F3" i="14"/>
  <c r="E3" i="14"/>
  <c r="D3" i="14"/>
  <c r="C3" i="14"/>
  <c r="F11" i="13"/>
  <c r="E11" i="13"/>
  <c r="D11" i="13"/>
  <c r="C11" i="13"/>
  <c r="F10" i="13"/>
  <c r="F9" i="13"/>
  <c r="F7" i="13"/>
  <c r="F6" i="13"/>
  <c r="F5" i="13"/>
  <c r="F4" i="13"/>
  <c r="F11" i="19"/>
  <c r="E11" i="19"/>
  <c r="D11" i="19"/>
  <c r="C11" i="19"/>
  <c r="F10" i="19"/>
  <c r="F9" i="19"/>
  <c r="F7" i="19"/>
  <c r="F6" i="19"/>
  <c r="F5" i="19"/>
  <c r="F4" i="19"/>
  <c r="H6" i="12"/>
  <c r="H5" i="12"/>
  <c r="H4" i="12"/>
  <c r="H3" i="12"/>
  <c r="H2" i="12"/>
  <c r="F10" i="11"/>
  <c r="E10" i="11"/>
  <c r="D10" i="11"/>
  <c r="C10" i="11"/>
  <c r="F9" i="11"/>
  <c r="E9" i="11"/>
  <c r="D9" i="11"/>
  <c r="C9" i="11"/>
  <c r="F8" i="11"/>
  <c r="E8" i="11"/>
  <c r="F7" i="11"/>
  <c r="E7" i="11"/>
  <c r="F6" i="11"/>
  <c r="E6" i="11"/>
  <c r="F5" i="11"/>
  <c r="E5" i="11"/>
  <c r="F4" i="11"/>
  <c r="E4" i="11"/>
  <c r="E9" i="18"/>
  <c r="D9" i="18"/>
  <c r="C9" i="18"/>
  <c r="B9" i="18"/>
  <c r="E8" i="18"/>
  <c r="E7" i="18"/>
  <c r="E6" i="18"/>
  <c r="E5" i="18"/>
  <c r="D5" i="18"/>
  <c r="C5" i="18"/>
  <c r="B5" i="18"/>
  <c r="E4" i="18"/>
  <c r="E9" i="17"/>
  <c r="D9" i="17"/>
  <c r="C9" i="17"/>
  <c r="B9" i="17"/>
  <c r="E8" i="17"/>
  <c r="C8" i="17"/>
  <c r="E7" i="17"/>
  <c r="C7" i="17"/>
  <c r="E6" i="17"/>
  <c r="C6" i="17"/>
  <c r="E5" i="17"/>
  <c r="C5" i="17"/>
  <c r="E4" i="17"/>
  <c r="C4" i="17"/>
  <c r="E3" i="17"/>
  <c r="C3" i="17"/>
  <c r="E2" i="17"/>
  <c r="C2" i="17"/>
  <c r="E11" i="10"/>
  <c r="E10" i="10"/>
  <c r="E9" i="10"/>
  <c r="D9" i="10"/>
  <c r="C9" i="10"/>
  <c r="B9" i="10"/>
  <c r="E8" i="10"/>
  <c r="E6" i="10"/>
  <c r="E5" i="10"/>
  <c r="E4" i="10"/>
  <c r="D4" i="10"/>
  <c r="C4" i="10"/>
  <c r="B4" i="10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E4" i="38"/>
  <c r="D3" i="38"/>
  <c r="C3" i="38"/>
  <c r="E3" i="38" s="1"/>
  <c r="D2" i="38"/>
  <c r="C2" i="38"/>
  <c r="J8" i="40"/>
  <c r="I8" i="40"/>
  <c r="H8" i="40"/>
  <c r="G8" i="40"/>
  <c r="F8" i="40"/>
  <c r="E8" i="40"/>
  <c r="D8" i="40"/>
  <c r="C8" i="40"/>
  <c r="B8" i="40"/>
  <c r="J7" i="40"/>
  <c r="I7" i="40"/>
  <c r="H7" i="40"/>
  <c r="G7" i="40"/>
  <c r="F7" i="40"/>
  <c r="E7" i="40"/>
  <c r="D7" i="40"/>
  <c r="C7" i="40"/>
  <c r="B7" i="40"/>
  <c r="J6" i="40"/>
  <c r="I6" i="40"/>
  <c r="H6" i="40"/>
  <c r="G6" i="40"/>
  <c r="F6" i="40"/>
  <c r="E6" i="40"/>
  <c r="D6" i="40"/>
  <c r="C6" i="40"/>
  <c r="B6" i="40"/>
  <c r="J5" i="40"/>
  <c r="I5" i="40"/>
  <c r="H5" i="40"/>
  <c r="G5" i="40"/>
  <c r="F5" i="40"/>
  <c r="E5" i="40"/>
  <c r="D5" i="40"/>
  <c r="C5" i="40"/>
  <c r="B5" i="40"/>
  <c r="J4" i="40"/>
  <c r="I4" i="40"/>
  <c r="H4" i="40"/>
  <c r="G4" i="40"/>
  <c r="F4" i="40"/>
  <c r="E4" i="40"/>
  <c r="D4" i="40"/>
  <c r="C4" i="40"/>
  <c r="B4" i="40"/>
  <c r="D7" i="37"/>
  <c r="D6" i="37"/>
  <c r="D5" i="37"/>
  <c r="D4" i="37"/>
  <c r="D3" i="37"/>
  <c r="C3" i="37"/>
  <c r="B3" i="37"/>
  <c r="D12" i="35"/>
  <c r="D11" i="35"/>
  <c r="D10" i="35"/>
  <c r="C10" i="35"/>
  <c r="B10" i="35"/>
  <c r="D9" i="35"/>
  <c r="D8" i="35"/>
  <c r="D7" i="35"/>
  <c r="D6" i="35"/>
  <c r="C6" i="35"/>
  <c r="B6" i="35"/>
  <c r="D5" i="35"/>
  <c r="D4" i="35"/>
  <c r="D3" i="35"/>
  <c r="C3" i="35"/>
  <c r="B3" i="35"/>
  <c r="C2" i="35"/>
  <c r="B2" i="35"/>
  <c r="C22" i="36"/>
  <c r="B22" i="36"/>
  <c r="D21" i="36"/>
  <c r="D20" i="36"/>
  <c r="D19" i="36"/>
  <c r="D18" i="36"/>
  <c r="D17" i="36"/>
  <c r="D16" i="36"/>
  <c r="D15" i="36"/>
  <c r="D14" i="36"/>
  <c r="D12" i="36"/>
  <c r="D11" i="36"/>
  <c r="D10" i="36"/>
  <c r="D9" i="36"/>
  <c r="D8" i="36"/>
  <c r="D7" i="36"/>
  <c r="D6" i="36"/>
  <c r="D5" i="36"/>
  <c r="D4" i="36"/>
  <c r="D3" i="36"/>
  <c r="D10" i="9"/>
  <c r="D9" i="9"/>
  <c r="D8" i="9"/>
  <c r="D7" i="9"/>
  <c r="D6" i="9"/>
  <c r="D5" i="9"/>
  <c r="D4" i="9"/>
  <c r="D3" i="9"/>
  <c r="D2" i="9"/>
  <c r="E8" i="2"/>
  <c r="E7" i="2"/>
  <c r="E6" i="2"/>
  <c r="E5" i="2"/>
  <c r="E4" i="2"/>
  <c r="D4" i="2"/>
  <c r="C4" i="2"/>
  <c r="B4" i="2"/>
  <c r="H4" i="1"/>
  <c r="G4" i="1"/>
  <c r="F4" i="1"/>
  <c r="E4" i="1"/>
  <c r="D4" i="1"/>
  <c r="C4" i="1"/>
</calcChain>
</file>

<file path=xl/sharedStrings.xml><?xml version="1.0" encoding="utf-8"?>
<sst xmlns="http://schemas.openxmlformats.org/spreadsheetml/2006/main" count="616" uniqueCount="379">
  <si>
    <t>Merchandise Imports</t>
  </si>
  <si>
    <t>(CI$ Million)</t>
  </si>
  <si>
    <t>(CI$ 000)</t>
  </si>
  <si>
    <t>Jan-Mar</t>
  </si>
  <si>
    <t>% Change</t>
  </si>
  <si>
    <t>Diesel</t>
  </si>
  <si>
    <t>Aviation Fuel</t>
  </si>
  <si>
    <t>Propane</t>
  </si>
  <si>
    <t>Millions of Imperial Gallons</t>
  </si>
  <si>
    <t>Total Fuel</t>
  </si>
  <si>
    <t xml:space="preserve">Gas </t>
  </si>
  <si>
    <t>Total Cargo</t>
  </si>
  <si>
    <t>Containerized Cargo</t>
  </si>
  <si>
    <t>Cement Bulk</t>
  </si>
  <si>
    <t>Break Bulk</t>
  </si>
  <si>
    <t>Aggregates</t>
  </si>
  <si>
    <t xml:space="preserve">Table 3: Quantity of Fuel Imports (Jan-Mar) </t>
  </si>
  <si>
    <t>Avg. Inflation Rates (%)</t>
  </si>
  <si>
    <t>Categories</t>
  </si>
  <si>
    <t>Q1 2023</t>
  </si>
  <si>
    <t>Q1 2024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</si>
  <si>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</si>
  <si>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</si>
  <si>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</si>
  <si>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</si>
  <si>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</si>
  <si>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</si>
  <si>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</si>
  <si>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</si>
  <si>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</si>
  <si>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</si>
  <si>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</si>
  <si>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</si>
  <si>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</si>
  <si>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</si>
  <si>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Quarterly Year-on-Year Inflation (%)</t>
  </si>
  <si>
    <t>QTR 1</t>
  </si>
  <si>
    <t>QTR 2</t>
  </si>
  <si>
    <t>QTR 3</t>
  </si>
  <si>
    <t>QTR 4</t>
  </si>
  <si>
    <t xml:space="preserve">Non-Food </t>
  </si>
  <si>
    <t>Food</t>
  </si>
  <si>
    <t>Core Inflation</t>
  </si>
  <si>
    <t xml:space="preserve"> </t>
  </si>
  <si>
    <t>Energy Price Index</t>
  </si>
  <si>
    <t>Food Price Index</t>
  </si>
  <si>
    <t>Figure 1: Energy and Food Price Indices (Jan-Mar)</t>
  </si>
  <si>
    <t>Source: World Bank commodity prices (The Pink Sheet)</t>
  </si>
  <si>
    <t>Source: Customs Department and ESO</t>
  </si>
  <si>
    <t>Source: Cayman Islands Port Authority</t>
  </si>
  <si>
    <t>Q1</t>
  </si>
  <si>
    <t>Q2</t>
  </si>
  <si>
    <t>Q3</t>
  </si>
  <si>
    <t>Q4</t>
  </si>
  <si>
    <t>Work Permit</t>
  </si>
  <si>
    <t>Caymanian</t>
  </si>
  <si>
    <t>Non-Caymanian</t>
  </si>
  <si>
    <t>Total</t>
  </si>
  <si>
    <t>Source: Portfolio of the Civil Service</t>
  </si>
  <si>
    <t>Middle East &amp; Africa</t>
  </si>
  <si>
    <t>South America</t>
  </si>
  <si>
    <t>Canada &amp; Mexico</t>
  </si>
  <si>
    <t>Caribbean &amp; Central America</t>
  </si>
  <si>
    <t>Asia &amp; Australia</t>
  </si>
  <si>
    <t>USA</t>
  </si>
  <si>
    <t>Europe</t>
  </si>
  <si>
    <t>Source: Cayman Islands Monetary Authority</t>
  </si>
  <si>
    <t>Unrestricted</t>
  </si>
  <si>
    <t>Restricted</t>
  </si>
  <si>
    <t>Trust Companies</t>
  </si>
  <si>
    <t xml:space="preserve">   Class "B" restricted</t>
  </si>
  <si>
    <t>Class B</t>
  </si>
  <si>
    <t>Class A</t>
  </si>
  <si>
    <t>Banks &amp; Trusts</t>
  </si>
  <si>
    <t>Change</t>
  </si>
  <si>
    <t>2024</t>
  </si>
  <si>
    <t>2023</t>
  </si>
  <si>
    <t>2022</t>
  </si>
  <si>
    <t xml:space="preserve">% </t>
  </si>
  <si>
    <t>Mar</t>
  </si>
  <si>
    <t>%</t>
  </si>
  <si>
    <t>Proportion</t>
  </si>
  <si>
    <t>Healthcare</t>
  </si>
  <si>
    <t>Workers' Compensation</t>
  </si>
  <si>
    <t>Domestic - Class 'A'</t>
  </si>
  <si>
    <t>Property</t>
  </si>
  <si>
    <t>Captives</t>
  </si>
  <si>
    <t>General Liability</t>
  </si>
  <si>
    <t>Class 'B'</t>
  </si>
  <si>
    <t>Professional Liability</t>
  </si>
  <si>
    <t>Class 'C'</t>
  </si>
  <si>
    <t>-</t>
  </si>
  <si>
    <t>Other</t>
  </si>
  <si>
    <t>Class 'D'</t>
  </si>
  <si>
    <t xml:space="preserve">Total </t>
  </si>
  <si>
    <t>Total Funds excluding Master</t>
  </si>
  <si>
    <t>Master</t>
  </si>
  <si>
    <t>qtr 1</t>
  </si>
  <si>
    <t>qtr 2</t>
  </si>
  <si>
    <t>qtr 3</t>
  </si>
  <si>
    <t>qtr 4</t>
  </si>
  <si>
    <t>Registered</t>
  </si>
  <si>
    <t>Administered</t>
  </si>
  <si>
    <t>Licensed</t>
  </si>
  <si>
    <t>Limited Investor</t>
  </si>
  <si>
    <t>Private Funds</t>
  </si>
  <si>
    <t xml:space="preserve">Instrument </t>
  </si>
  <si>
    <t>Investment Fund</t>
  </si>
  <si>
    <t>Specialist Debt</t>
  </si>
  <si>
    <t>Sovereign Debt Security</t>
  </si>
  <si>
    <t>Primary Equity</t>
  </si>
  <si>
    <t>Secondary Equity</t>
  </si>
  <si>
    <t>Insurance Linked Security</t>
  </si>
  <si>
    <t>Retail Debt</t>
  </si>
  <si>
    <t>Source: Cayman Islands Stock Exchange</t>
  </si>
  <si>
    <t>Corporate &amp; Sovereign Debt Security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</si>
  <si>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</si>
  <si>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</si>
  <si>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</si>
  <si>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</si>
  <si>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</si>
  <si>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</si>
  <si>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Percentage Change (%)</t>
  </si>
  <si>
    <t>Source: Registrar of Companies</t>
  </si>
  <si>
    <t>Exempt</t>
  </si>
  <si>
    <t>Foreign</t>
  </si>
  <si>
    <t>Limited Partnerships</t>
  </si>
  <si>
    <t>LLP</t>
  </si>
  <si>
    <t>Limited</t>
  </si>
  <si>
    <t>Table 8: Bank and Trust Companies</t>
  </si>
  <si>
    <t>Origin as at March</t>
  </si>
  <si>
    <t>Table 9: Insurance Companies*</t>
  </si>
  <si>
    <t>*Class B: captives and segregated portfolio companies
 (SPC); Class C: special purpose vehicles; Class D: other
captives.</t>
  </si>
  <si>
    <t>Table 10: Captive Insurance Licences by Primary Class of Business</t>
  </si>
  <si>
    <t>Table 11: Number of Stock Listings by Instrument (as at end-March)</t>
  </si>
  <si>
    <t>Table 12: Market Capitalisation by Instrument (US$ Billion, as at end-March)</t>
  </si>
  <si>
    <t>Table 13: New Company Registrations (Jan-Mar)</t>
  </si>
  <si>
    <t>Table 14: New Partnership Registrations (Jan–Mar)</t>
  </si>
  <si>
    <t>Net Lending</t>
  </si>
  <si>
    <t xml:space="preserve">% Change </t>
  </si>
  <si>
    <t>CI$ Million</t>
  </si>
  <si>
    <t>Revenue</t>
  </si>
  <si>
    <t>Expense</t>
  </si>
  <si>
    <t>Net Operating Balance</t>
  </si>
  <si>
    <t>Net Investment in Nonfinancial Assets</t>
  </si>
  <si>
    <t>Expenditure</t>
  </si>
  <si>
    <t>Financing:</t>
  </si>
  <si>
    <t>Net Acquisition of Financial Assets</t>
  </si>
  <si>
    <t xml:space="preserve">   Net Incurrence of Liabilities</t>
  </si>
  <si>
    <r>
      <rPr>
        <vertAlign val="superscript"/>
        <sz val="9"/>
        <color theme="1"/>
        <rFont val="Book Antiqua"/>
        <family val="1"/>
      </rPr>
      <t>1</t>
    </r>
    <r>
      <rPr>
        <sz val="9"/>
        <color theme="1"/>
        <rFont val="Book Antiqua"/>
        <family val="1"/>
      </rPr>
      <t xml:space="preserve"> Net Investment in Nonfinancial Assets is equal to Gross Investment in Nonfinancial Assets </t>
    </r>
    <r>
      <rPr>
        <i/>
        <sz val="9"/>
        <color theme="1"/>
        <rFont val="Book Antiqua"/>
        <family val="1"/>
      </rPr>
      <t>less</t>
    </r>
    <r>
      <rPr>
        <sz val="9"/>
        <color theme="1"/>
        <rFont val="Book Antiqua"/>
        <family val="1"/>
      </rPr>
      <t xml:space="preserve"> Depreciation</t>
    </r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</si>
  <si>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</si>
  <si>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</si>
  <si>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</si>
  <si>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</si>
  <si>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</si>
  <si>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</si>
  <si>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</si>
  <si>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</si>
  <si>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</si>
  <si>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Revenue n.e.c.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</si>
  <si>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</si>
  <si>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</si>
  <si>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</si>
  <si>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</si>
  <si>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</si>
  <si>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</si>
  <si>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</si>
  <si>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Gross Investment in Nonfinancial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</si>
  <si>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</si>
  <si>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</si>
  <si>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</si>
  <si>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</si>
  <si>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</si>
  <si>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r>
      <t>Net Investment in Nonfinancial Assets</t>
    </r>
    <r>
      <rPr>
        <b/>
        <vertAlign val="superscript"/>
        <sz val="11"/>
        <rFont val="Book Antiqua"/>
        <family val="1"/>
      </rPr>
      <t>1</t>
    </r>
  </si>
  <si>
    <t xml:space="preserve"> Net Acquisition of Financial Assets</t>
  </si>
  <si>
    <t xml:space="preserve">      Incurrence (Disbursement)</t>
  </si>
  <si>
    <t xml:space="preserve">      Reduction (Loan Repayment)</t>
  </si>
  <si>
    <t>Financial Services Licences</t>
  </si>
  <si>
    <t>ICTA Licences &amp; Royalties</t>
  </si>
  <si>
    <t xml:space="preserve">  Work Permit and Residency Fees</t>
  </si>
  <si>
    <t>Other Stamp Duties</t>
  </si>
  <si>
    <t>Traders' Licences</t>
  </si>
  <si>
    <t>Other Domestic Taxes</t>
  </si>
  <si>
    <t>Of which:</t>
  </si>
  <si>
    <t>Tourist Accommodation Charges</t>
  </si>
  <si>
    <t>Motor Vehicle Charges</t>
  </si>
  <si>
    <t>Jan-Mar (CI$ Million)</t>
  </si>
  <si>
    <t>Source: Cayman Islands Treasury Department &amp; Economics and Statistics</t>
  </si>
  <si>
    <t>Table 22: Summary of Fiscal Operations</t>
  </si>
  <si>
    <t>Table 23: Revenue of the Central Government</t>
  </si>
  <si>
    <t>Table 24: Domestic Taxes on Goods &amp; Services of the Central Government (CI$ Million)</t>
  </si>
  <si>
    <t>Table 25: Expenses of the Central Government</t>
  </si>
  <si>
    <t>Table 26: Investment in Non-financial Assets</t>
  </si>
  <si>
    <t xml:space="preserve">Table 27: Net Financing </t>
  </si>
  <si>
    <t>Debt Balance</t>
  </si>
  <si>
    <t>Net change in Debt</t>
  </si>
  <si>
    <t>Figure 22: Central Government Outstanding Debt (CI$ Million)</t>
  </si>
  <si>
    <t>Primary Sector</t>
  </si>
  <si>
    <t>Agriculture &amp; Fishing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</si>
  <si>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</si>
  <si>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</si>
  <si>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</si>
  <si>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</si>
  <si>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</si>
  <si>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</si>
  <si>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</si>
  <si>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</si>
  <si>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</si>
  <si>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</si>
  <si>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</si>
  <si>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</si>
  <si>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Financing &amp; Insurance Services</t>
  </si>
  <si>
    <t>Financing Services</t>
  </si>
  <si>
    <t>Insurance Services</t>
  </si>
  <si>
    <t>Business Activities</t>
  </si>
  <si>
    <t>Administrative &amp; Support Services</t>
  </si>
  <si>
    <t>Real Estate</t>
  </si>
  <si>
    <t>Health and Social Services</t>
  </si>
  <si>
    <t>Producers of Government Services</t>
  </si>
  <si>
    <t>Other Services</t>
  </si>
  <si>
    <t>Taxes less subsidies on products</t>
  </si>
  <si>
    <t>GDP current at factor Cost</t>
  </si>
  <si>
    <t>Business Activities and Admin.</t>
  </si>
  <si>
    <t>Projection</t>
  </si>
  <si>
    <t>Percent (%)</t>
  </si>
  <si>
    <t>Real GDP</t>
  </si>
  <si>
    <t>CPI Inflation</t>
  </si>
  <si>
    <t>Unemployment Rate</t>
  </si>
  <si>
    <t>* Real GDP is estimated for 2023</t>
  </si>
  <si>
    <t>Figure 4: Food and Non-food Inflation (%)</t>
  </si>
  <si>
    <t>Figure 3: Quarterly Year-on-Year Inflation (%)</t>
  </si>
  <si>
    <t>Figure 5: Merchandise Imports (Jan-Mar)</t>
  </si>
  <si>
    <t>Figure 6: Total Tonnage of Cargo (000 Tonnes) (Jan-Mar)</t>
  </si>
  <si>
    <t>Sources: Immigration Department &amp; ESO</t>
  </si>
  <si>
    <t>Figure 8: Civil Service Employment</t>
  </si>
  <si>
    <t>Total Assets</t>
  </si>
  <si>
    <t>Net Domestic Assets</t>
  </si>
  <si>
    <t>US dollars share (%)</t>
  </si>
  <si>
    <t>Money Supply (M2)</t>
  </si>
  <si>
    <t>KYD M2</t>
  </si>
  <si>
    <t>Foreign Currency M2</t>
  </si>
  <si>
    <t>in CI$ millions</t>
  </si>
  <si>
    <t>Source: Cayman Islands Monetary Authority &amp; ESO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</si>
  <si>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</si>
  <si>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</si>
  <si>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</si>
  <si>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</si>
  <si>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</si>
  <si>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</si>
  <si>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</si>
  <si>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</si>
  <si>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</si>
  <si>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</si>
  <si>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</si>
  <si>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</si>
  <si>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</si>
  <si>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</si>
  <si>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</si>
  <si>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</si>
  <si>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</si>
  <si>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</si>
  <si>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</si>
  <si>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</si>
  <si>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</si>
  <si>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</si>
  <si>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</si>
  <si>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</si>
  <si>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</si>
  <si>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Net Foreign Assets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</si>
  <si>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</si>
  <si>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</si>
  <si>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</si>
  <si>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</si>
  <si>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</si>
  <si>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</si>
  <si>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</si>
  <si>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</si>
  <si>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</si>
  <si>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Monetary Authority</t>
  </si>
  <si>
    <t>Commercial Banks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</si>
  <si>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</si>
  <si>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</si>
  <si>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</si>
  <si>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</si>
  <si>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</si>
  <si>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</si>
  <si>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</si>
  <si>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</si>
  <si>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</si>
  <si>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</si>
  <si>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</si>
  <si>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</si>
  <si>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</si>
  <si>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Table 5: Net Foreign Assets (CI$ millions)</t>
  </si>
  <si>
    <t>Table 6 : Net Domestic Credit (CI$ millions)</t>
  </si>
  <si>
    <t>Insurance Companies and Pension Funds</t>
  </si>
  <si>
    <t>Trust and Mutual Funds</t>
  </si>
  <si>
    <t>Securities Dealers, Brookers and Agents</t>
  </si>
  <si>
    <t>Other Financial Intermediaries</t>
  </si>
  <si>
    <t>Group Affiliated Entities</t>
  </si>
  <si>
    <t>Table 7: Net Credit to the Private Sector (CI$ Millions)</t>
  </si>
  <si>
    <t>Number of Permits</t>
  </si>
  <si>
    <t>Number of Approvals</t>
  </si>
  <si>
    <t xml:space="preserve">%  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</si>
  <si>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</si>
  <si>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</si>
  <si>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</si>
  <si>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</si>
  <si>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</si>
  <si>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</si>
  <si>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</si>
  <si>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Building Permits (CI$ Mil)</t>
  </si>
  <si>
    <t>Project Approvals (CI$ Mil)</t>
  </si>
  <si>
    <t xml:space="preserve">%  Change </t>
  </si>
  <si>
    <t>Table 16: Building Permits (Jan-Mar)</t>
  </si>
  <si>
    <t>Source: Planning Department</t>
  </si>
  <si>
    <r>
      <rPr>
        <b/>
        <sz val="11"/>
        <color theme="1"/>
        <rFont val="Calibri"/>
        <family val="2"/>
        <scheme val="minor"/>
      </rPr>
      <t>Table 19:</t>
    </r>
    <r>
      <rPr>
        <sz val="11"/>
        <color theme="1"/>
        <rFont val="Calibri"/>
        <family val="2"/>
        <scheme val="minor"/>
      </rPr>
      <t xml:space="preserve"> Number of Project Approvals (Jan-Mar)</t>
    </r>
  </si>
  <si>
    <t>Nos. Property Transfers</t>
  </si>
  <si>
    <t>Freehold**</t>
  </si>
  <si>
    <t>Leasehold</t>
  </si>
  <si>
    <t>Lease/Sublease</t>
  </si>
  <si>
    <t>Transfer of Lease</t>
  </si>
  <si>
    <t>Values ($M)</t>
  </si>
  <si>
    <t>Freehold</t>
  </si>
  <si>
    <t>Source: Lands &amp; Survey Department</t>
  </si>
  <si>
    <t>Jan- Mar</t>
  </si>
  <si>
    <t>Millions of US Gallons</t>
  </si>
  <si>
    <t>Water Production</t>
  </si>
  <si>
    <t>Water Consumption</t>
  </si>
  <si>
    <t>'000 of megawatt hrs</t>
  </si>
  <si>
    <t>Electricity Production (Net)</t>
  </si>
  <si>
    <t>Electricity Consumption</t>
  </si>
  <si>
    <t>Public</t>
  </si>
  <si>
    <t>Total Customers</t>
  </si>
  <si>
    <t>Fixed and Mobile handsets in operation</t>
  </si>
  <si>
    <t>Total fixed &amp; mobile minutes ('000)</t>
  </si>
  <si>
    <t>Fixed and mobile domestic minutes</t>
  </si>
  <si>
    <t>Fixed and mobile int'l retail minutes</t>
  </si>
  <si>
    <t>Broadband connections</t>
  </si>
  <si>
    <t>Prime Lending Rate</t>
  </si>
  <si>
    <t>Weighted Average Rate on kyd Deposits</t>
  </si>
  <si>
    <t>Weighted Average Rate on Loans</t>
  </si>
  <si>
    <t>Foreclosure Inventory (US$-value)</t>
  </si>
  <si>
    <t>Foreclosure Rate (%)</t>
  </si>
  <si>
    <t>Source: Cayman Islands Monetary Authority &amp; Economics and Statistics Office</t>
  </si>
  <si>
    <t/>
  </si>
  <si>
    <t>Table 2: Inflation Rates by Categories</t>
  </si>
  <si>
    <t>Table 1: Macroeconomic Performance and Outlook</t>
  </si>
  <si>
    <t>Figure 2: Estimated First Quarter 2024 Annualised Real GDP Growth by Sector (%)</t>
  </si>
  <si>
    <t>Figure 7: Work Permits</t>
  </si>
  <si>
    <t>Figure 9: Total Money Supply (M2)</t>
  </si>
  <si>
    <t>Table 4: Monetary and Banking Summary Indicators</t>
  </si>
  <si>
    <t>Figure 10: Credit to Business and Households (CI$ Million)</t>
  </si>
  <si>
    <t>Figure 11: Residential Mortgages Foreclosures Inventory and Proportion to Total Residential Mortgages</t>
  </si>
  <si>
    <t>Figure 12: CI$ Lending Rates (%, End of Period)</t>
  </si>
  <si>
    <t>Source:  Cayman Islands Monetary Authority &amp; ESO</t>
  </si>
  <si>
    <t>Figure 13: CI Dollar Deposit Rates (%, End of Period)</t>
  </si>
  <si>
    <t>Figure 14: Percentage Proportion of Banks by Region of</t>
  </si>
  <si>
    <t>*Foundation companies began operations in February 2018.</t>
  </si>
  <si>
    <t>Canada</t>
  </si>
  <si>
    <t>Others</t>
  </si>
  <si>
    <t xml:space="preserve"> USA (% share)</t>
  </si>
  <si>
    <t>Cruise Arrivals</t>
  </si>
  <si>
    <t>Figure 15: Mutual Funds (end of quarter)</t>
  </si>
  <si>
    <t xml:space="preserve">Table 15: First Quarter Air Arrivals by Origin </t>
  </si>
  <si>
    <t>Source: Cayman Islands Department of Tourism</t>
  </si>
  <si>
    <t xml:space="preserve">Total Arrivals </t>
  </si>
  <si>
    <t>Figure 16: Total Arrivals for the First Quarter, 2019-2023</t>
  </si>
  <si>
    <t>Source: Department of Tourism</t>
  </si>
  <si>
    <t>Figure 17: First Quarter Cruise Arrivals (in 000's)</t>
  </si>
  <si>
    <t>Table 17: Number of Building Permits (Jan-Mar)</t>
  </si>
  <si>
    <t>Table 18: Project Approvals (Jan-Mar)</t>
  </si>
  <si>
    <t>Figure 18: Value of Property Transfers:
(CI$ Million, Jan-Mar)</t>
  </si>
  <si>
    <t>Figure 19: Number of Property Transfers (Jan- Mar)</t>
  </si>
  <si>
    <t>Table 20: Utilities Production and Consumption</t>
  </si>
  <si>
    <t>Source: Cayman Islands Water Authority, Cayman Water Company, Caribbean Utilities Company</t>
  </si>
  <si>
    <t>Table 21: Telecommunication Sector Indicators</t>
  </si>
  <si>
    <t>Source: The Utility Regulation and Competition Office</t>
  </si>
  <si>
    <t xml:space="preserve">Figure 20: Central Government's Net Lending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</si>
</sst>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_);\(#,##0.0\)"/>
    <numFmt numFmtId="165" formatCode="0.0"/>
    <numFmt numFmtId="166" formatCode="_(* #,##0.0_);_(* \(#,##0.0\);_(* &quot;-&quot;??_);_(@_)"/>
    <numFmt numFmtId="167" formatCode="#,##0.0_);[Red]\(#,##0.0\)"/>
    <numFmt numFmtId="168" formatCode="#,##0.0"/>
    <numFmt numFmtId="169" formatCode="0.0_);\(0.0\)"/>
    <numFmt numFmtId="170" formatCode="0.0%"/>
    <numFmt numFmtId="171" formatCode="_(* #,##0_);_(* \(#,##0\);_(* &quot;-&quot;??_);_(@_)"/>
    <numFmt numFmtId="172" formatCode="[$-409]mmm\-yy;@"/>
    <numFmt numFmtId="173" formatCode="yyyy"/>
    <numFmt numFmtId="174" formatCode="_(* #,##0.000000_);_(* \(#,##0.000000\);_(* &quot;-&quot;??_);_(@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sz val="9"/>
      <color theme="1"/>
      <name val="Book Antiqua"/>
      <family val="1"/>
    </font>
    <font>
      <i/>
      <sz val="11"/>
      <name val="Calibri"/>
      <family val="2"/>
      <scheme val="minor"/>
    </font>
    <font>
      <b/>
      <sz val="10"/>
      <name val="Arial"/>
      <family val="2"/>
    </font>
    <font>
      <sz val="10"/>
      <name val="Book Antiqua"/>
      <family val="1"/>
    </font>
    <font>
      <sz val="9"/>
      <name val="Book Antiqua"/>
      <family val="1"/>
    </font>
    <font>
      <b/>
      <sz val="9"/>
      <name val="Book Antiqua"/>
      <family val="1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theme="1"/>
      <name val="Book Antiqua"/>
      <family val="1"/>
    </font>
    <font>
      <sz val="11"/>
      <color theme="1"/>
      <name val="Book Antiqua"/>
      <family val="1"/>
    </font>
    <font>
      <b/>
      <sz val="10"/>
      <name val="Book Antiqua"/>
      <family val="1"/>
    </font>
    <font>
      <b/>
      <i/>
      <sz val="10"/>
      <name val="Arial"/>
      <family val="2"/>
    </font>
    <font>
      <b/>
      <i/>
      <sz val="11"/>
      <name val="Book Antiqua"/>
      <family val="1"/>
    </font>
    <font>
      <u/>
      <sz val="11"/>
      <name val="Book Antiqua"/>
      <family val="1"/>
    </font>
    <font>
      <sz val="10"/>
      <color indexed="10"/>
      <name val="Book Antiqua"/>
      <family val="1"/>
    </font>
    <font>
      <b/>
      <sz val="11"/>
      <color theme="1"/>
      <name val="Book Antiqua"/>
      <family val="1"/>
    </font>
    <font>
      <sz val="11"/>
      <color rgb="FFFFC000"/>
      <name val="Book Antiqua"/>
      <family val="1"/>
    </font>
    <font>
      <sz val="11"/>
      <color rgb="FFFFFFCC"/>
      <name val="Book Antiqua"/>
      <family val="1"/>
    </font>
    <font>
      <sz val="10"/>
      <name val="Bookman Old Style"/>
      <family val="1"/>
    </font>
    <font>
      <b/>
      <sz val="10"/>
      <name val="Bookman Old Style"/>
      <family val="1"/>
    </font>
    <font>
      <sz val="10"/>
      <color theme="1"/>
      <name val="Book Antiqua"/>
      <family val="1"/>
    </font>
    <font>
      <vertAlign val="superscript"/>
      <sz val="9"/>
      <color theme="1"/>
      <name val="Book Antiqua"/>
      <family val="1"/>
    </font>
    <font>
      <i/>
      <sz val="9"/>
      <color theme="1"/>
      <name val="Book Antiqua"/>
      <family val="1"/>
    </font>
    <font>
      <b/>
      <vertAlign val="superscript"/>
      <sz val="11"/>
      <name val="Book Antiqua"/>
      <family val="1"/>
    </font>
    <font>
      <b/>
      <sz val="12"/>
      <color theme="1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i/>
      <sz val="11"/>
      <name val="Book Antiqua"/>
      <family val="1"/>
    </font>
    <font>
      <sz val="14"/>
      <color theme="1"/>
      <name val="Calibri"/>
      <family val="2"/>
      <scheme val="minor"/>
    </font>
    <font>
      <i/>
      <sz val="11"/>
      <color theme="1"/>
      <name val="Book Antiqua"/>
      <family val="1"/>
    </font>
    <font>
      <b/>
      <sz val="12"/>
      <color theme="1"/>
      <name val="Calibri"/>
      <family val="2"/>
      <scheme val="minor"/>
    </font>
    <font>
      <b/>
      <sz val="10"/>
      <color indexed="9"/>
      <name val="Trebuchet MS"/>
      <family val="2"/>
    </font>
    <font>
      <b/>
      <sz val="10"/>
      <color indexed="18"/>
      <name val="Book Antiqua"/>
      <family val="1"/>
    </font>
    <font>
      <b/>
      <sz val="10"/>
      <color rgb="FF002060"/>
      <name val="Book Antiqua"/>
      <family val="1"/>
    </font>
    <font>
      <b/>
      <sz val="11"/>
      <color rgb="FF002060"/>
      <name val="Book Antiqua"/>
      <family val="1"/>
    </font>
    <font>
      <sz val="11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BF1DE"/>
        <bgColor indexed="26"/>
      </patternFill>
    </fill>
    <fill>
      <patternFill patternType="solid">
        <fgColor rgb="FFFDE9D9"/>
        <bgColor indexed="64"/>
      </patternFill>
    </fill>
    <fill>
      <patternFill patternType="solid">
        <fgColor rgb="FFFDE9D9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17"/>
      </patternFill>
    </fill>
    <fill>
      <patternFill patternType="solid">
        <fgColor rgb="FFE8909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13" fillId="0" borderId="0"/>
    <xf numFmtId="9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0" borderId="0"/>
  </cellStyleXfs>
  <cellXfs count="6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0" fillId="0" borderId="0" xfId="0" applyFill="1"/>
    <xf numFmtId="164" fontId="0" fillId="0" borderId="0" xfId="1" applyNumberFormat="1" applyFont="1" applyAlignment="1">
      <alignment horizontal="left"/>
    </xf>
    <xf numFmtId="165" fontId="0" fillId="0" borderId="0" xfId="0" applyNumberFormat="1"/>
    <xf numFmtId="164" fontId="0" fillId="0" borderId="0" xfId="1" applyNumberFormat="1" applyFont="1" applyFill="1" applyAlignment="1">
      <alignment horizontal="left"/>
    </xf>
    <xf numFmtId="166" fontId="0" fillId="0" borderId="0" xfId="1" applyNumberFormat="1" applyFont="1"/>
    <xf numFmtId="167" fontId="3" fillId="0" borderId="0" xfId="1" applyNumberFormat="1" applyFont="1" applyAlignment="1">
      <alignment horizontal="left"/>
    </xf>
    <xf numFmtId="43" fontId="0" fillId="0" borderId="0" xfId="1" applyFont="1"/>
    <xf numFmtId="164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37" fontId="0" fillId="0" borderId="0" xfId="1" applyNumberFormat="1" applyFont="1" applyAlignment="1">
      <alignment horizontal="left"/>
    </xf>
    <xf numFmtId="0" fontId="5" fillId="2" borderId="5" xfId="0" applyFont="1" applyFill="1" applyBorder="1"/>
    <xf numFmtId="17" fontId="5" fillId="2" borderId="7" xfId="0" applyNumberFormat="1" applyFont="1" applyFill="1" applyBorder="1" applyAlignment="1">
      <alignment horizontal="center"/>
    </xf>
    <xf numFmtId="0" fontId="6" fillId="2" borderId="5" xfId="0" applyFont="1" applyFill="1" applyBorder="1"/>
    <xf numFmtId="166" fontId="6" fillId="2" borderId="8" xfId="0" applyNumberFormat="1" applyFont="1" applyFill="1" applyBorder="1"/>
    <xf numFmtId="166" fontId="6" fillId="2" borderId="9" xfId="0" applyNumberFormat="1" applyFont="1" applyFill="1" applyBorder="1"/>
    <xf numFmtId="0" fontId="5" fillId="2" borderId="5" xfId="0" applyFont="1" applyFill="1" applyBorder="1" applyAlignment="1">
      <alignment horizontal="left" indent="1"/>
    </xf>
    <xf numFmtId="166" fontId="5" fillId="2" borderId="0" xfId="1" applyNumberFormat="1" applyFont="1" applyFill="1"/>
    <xf numFmtId="166" fontId="5" fillId="2" borderId="7" xfId="0" applyNumberFormat="1" applyFont="1" applyFill="1" applyBorder="1"/>
    <xf numFmtId="166" fontId="5" fillId="2" borderId="0" xfId="1" applyNumberFormat="1" applyFont="1" applyFill="1" applyBorder="1"/>
    <xf numFmtId="0" fontId="5" fillId="2" borderId="10" xfId="0" applyFont="1" applyFill="1" applyBorder="1" applyAlignment="1">
      <alignment horizontal="left" indent="1"/>
    </xf>
    <xf numFmtId="166" fontId="5" fillId="2" borderId="11" xfId="1" applyNumberFormat="1" applyFont="1" applyFill="1" applyBorder="1"/>
    <xf numFmtId="166" fontId="5" fillId="2" borderId="12" xfId="0" applyNumberFormat="1" applyFont="1" applyFill="1" applyBorder="1"/>
    <xf numFmtId="164" fontId="1" fillId="0" borderId="0" xfId="1" applyNumberFormat="1" applyFont="1" applyAlignment="1">
      <alignment horizontal="left"/>
    </xf>
    <xf numFmtId="0" fontId="2" fillId="0" borderId="0" xfId="0" applyFont="1" applyAlignment="1">
      <alignment vertical="center"/>
    </xf>
    <xf numFmtId="3" fontId="0" fillId="0" borderId="0" xfId="0" applyNumberFormat="1"/>
    <xf numFmtId="0" fontId="2" fillId="0" borderId="1" xfId="0" applyFont="1" applyBorder="1" applyAlignment="1"/>
    <xf numFmtId="0" fontId="7" fillId="0" borderId="0" xfId="0" applyFont="1" applyAlignment="1">
      <alignment horizontal="left" vertical="top"/>
    </xf>
    <xf numFmtId="167" fontId="8" fillId="0" borderId="0" xfId="1" applyNumberFormat="1" applyFont="1" applyAlignment="1">
      <alignment horizontal="left"/>
    </xf>
    <xf numFmtId="0" fontId="2" fillId="0" borderId="0" xfId="0" applyFont="1" applyAlignment="1"/>
    <xf numFmtId="0" fontId="0" fillId="0" borderId="0" xfId="0" applyFont="1" applyAlignment="1">
      <alignment horizontal="left"/>
    </xf>
    <xf numFmtId="0" fontId="4" fillId="0" borderId="0" xfId="3" applyFill="1"/>
    <xf numFmtId="0" fontId="9" fillId="0" borderId="0" xfId="3" applyFont="1" applyFill="1"/>
    <xf numFmtId="0" fontId="4" fillId="0" borderId="0" xfId="3"/>
    <xf numFmtId="0" fontId="10" fillId="3" borderId="13" xfId="3" applyFont="1" applyFill="1" applyBorder="1" applyAlignment="1">
      <alignment wrapText="1"/>
    </xf>
    <xf numFmtId="0" fontId="10" fillId="3" borderId="13" xfId="3" applyFont="1" applyFill="1" applyBorder="1"/>
    <xf numFmtId="0" fontId="10" fillId="3" borderId="15" xfId="3" applyFont="1" applyFill="1" applyBorder="1" applyAlignment="1">
      <alignment horizontal="center" wrapText="1"/>
    </xf>
    <xf numFmtId="0" fontId="10" fillId="4" borderId="16" xfId="3" applyFont="1" applyFill="1" applyBorder="1" applyAlignment="1">
      <alignment horizontal="left" wrapText="1"/>
    </xf>
    <xf numFmtId="169" fontId="10" fillId="4" borderId="0" xfId="3" applyNumberFormat="1" applyFont="1" applyFill="1"/>
    <xf numFmtId="169" fontId="10" fillId="4" borderId="17" xfId="3" applyNumberFormat="1" applyFont="1" applyFill="1" applyBorder="1"/>
    <xf numFmtId="0" fontId="10" fillId="4" borderId="18" xfId="3" applyFont="1" applyFill="1" applyBorder="1" applyAlignment="1">
      <alignment horizontal="left" wrapText="1"/>
    </xf>
    <xf numFmtId="0" fontId="10" fillId="4" borderId="19" xfId="3" applyFont="1" applyFill="1" applyBorder="1" applyAlignment="1">
      <alignment horizontal="center" wrapText="1"/>
    </xf>
    <xf numFmtId="169" fontId="10" fillId="4" borderId="3" xfId="3" applyNumberFormat="1" applyFont="1" applyFill="1" applyBorder="1"/>
    <xf numFmtId="169" fontId="10" fillId="4" borderId="20" xfId="3" applyNumberFormat="1" applyFont="1" applyFill="1" applyBorder="1"/>
    <xf numFmtId="0" fontId="11" fillId="4" borderId="0" xfId="3" applyFont="1" applyFill="1"/>
    <xf numFmtId="0" fontId="12" fillId="0" borderId="0" xfId="3" applyFont="1" applyAlignment="1">
      <alignment horizontal="left" vertical="center"/>
    </xf>
    <xf numFmtId="165" fontId="4" fillId="0" borderId="0" xfId="3" applyNumberFormat="1" applyFill="1"/>
    <xf numFmtId="0" fontId="4" fillId="0" borderId="0" xfId="3" applyFill="1" applyAlignment="1"/>
    <xf numFmtId="0" fontId="4" fillId="0" borderId="0" xfId="3" applyFill="1" applyAlignment="1">
      <alignment horizontal="left"/>
    </xf>
    <xf numFmtId="0" fontId="11" fillId="0" borderId="0" xfId="3" applyFont="1" applyAlignment="1">
      <alignment vertical="center"/>
    </xf>
    <xf numFmtId="0" fontId="4" fillId="0" borderId="0" xfId="3" applyFont="1" applyFill="1"/>
    <xf numFmtId="0" fontId="11" fillId="0" borderId="0" xfId="3" applyFont="1" applyAlignment="1">
      <alignment horizontal="left" vertical="center"/>
    </xf>
    <xf numFmtId="0" fontId="4" fillId="0" borderId="0" xfId="6" applyFont="1" applyFill="1" applyBorder="1"/>
    <xf numFmtId="0" fontId="15" fillId="0" borderId="0" xfId="6" applyFont="1" applyFill="1" applyBorder="1"/>
    <xf numFmtId="0" fontId="14" fillId="0" borderId="0" xfId="6" applyFont="1" applyFill="1" applyBorder="1"/>
    <xf numFmtId="0" fontId="9" fillId="0" borderId="0" xfId="6" applyFont="1" applyAlignment="1">
      <alignment horizontal="left"/>
    </xf>
    <xf numFmtId="2" fontId="4" fillId="0" borderId="0" xfId="6" applyNumberFormat="1" applyFont="1" applyFill="1" applyBorder="1" applyAlignment="1">
      <alignment horizontal="center"/>
    </xf>
    <xf numFmtId="0" fontId="9" fillId="0" borderId="0" xfId="6" applyFont="1" applyFill="1" applyBorder="1" applyAlignment="1">
      <alignment horizontal="left"/>
    </xf>
    <xf numFmtId="0" fontId="15" fillId="0" borderId="0" xfId="6" applyFont="1"/>
    <xf numFmtId="0" fontId="7" fillId="0" borderId="0" xfId="0" applyFont="1" applyFill="1" applyAlignment="1">
      <alignment vertical="center"/>
    </xf>
    <xf numFmtId="170" fontId="9" fillId="0" borderId="0" xfId="7" applyNumberFormat="1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17" fillId="0" borderId="0" xfId="0" applyFont="1"/>
    <xf numFmtId="165" fontId="0" fillId="0" borderId="0" xfId="4" applyNumberFormat="1" applyFont="1" applyFill="1"/>
    <xf numFmtId="170" fontId="0" fillId="0" borderId="0" xfId="4" applyNumberFormat="1" applyFont="1" applyFill="1"/>
    <xf numFmtId="171" fontId="0" fillId="0" borderId="0" xfId="0" applyNumberFormat="1" applyFill="1"/>
    <xf numFmtId="0" fontId="0" fillId="0" borderId="0" xfId="0" applyAlignment="1"/>
    <xf numFmtId="171" fontId="0" fillId="0" borderId="0" xfId="0" applyNumberFormat="1"/>
    <xf numFmtId="166" fontId="0" fillId="0" borderId="0" xfId="0" applyNumberFormat="1" applyFill="1"/>
    <xf numFmtId="170" fontId="2" fillId="0" borderId="0" xfId="0" applyNumberFormat="1" applyFont="1" applyFill="1"/>
    <xf numFmtId="0" fontId="2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6" fontId="0" fillId="0" borderId="0" xfId="0" applyNumberFormat="1"/>
    <xf numFmtId="0" fontId="0" fillId="0" borderId="0" xfId="0" applyFont="1"/>
    <xf numFmtId="0" fontId="7" fillId="0" borderId="0" xfId="0" applyFont="1" applyAlignment="1">
      <alignment horizontal="left" vertical="center"/>
    </xf>
    <xf numFmtId="0" fontId="4" fillId="0" borderId="0" xfId="5" applyFont="1"/>
    <xf numFmtId="166" fontId="4" fillId="0" borderId="0" xfId="8" applyNumberFormat="1" applyFont="1" applyFill="1" applyBorder="1"/>
    <xf numFmtId="0" fontId="18" fillId="0" borderId="0" xfId="5" applyFont="1"/>
    <xf numFmtId="165" fontId="9" fillId="0" borderId="0" xfId="5" applyNumberFormat="1" applyFont="1" applyAlignment="1">
      <alignment horizontal="center"/>
    </xf>
    <xf numFmtId="1" fontId="9" fillId="0" borderId="0" xfId="5" applyNumberFormat="1" applyFont="1" applyAlignment="1">
      <alignment horizontal="center"/>
    </xf>
    <xf numFmtId="0" fontId="9" fillId="0" borderId="0" xfId="5" applyFont="1"/>
    <xf numFmtId="165" fontId="4" fillId="0" borderId="0" xfId="5" applyNumberFormat="1" applyFont="1"/>
    <xf numFmtId="165" fontId="4" fillId="0" borderId="0" xfId="5" applyNumberFormat="1" applyFont="1" applyAlignment="1">
      <alignment horizontal="center"/>
    </xf>
    <xf numFmtId="0" fontId="4" fillId="0" borderId="0" xfId="5" applyFont="1" applyAlignment="1">
      <alignment horizontal="center"/>
    </xf>
    <xf numFmtId="0" fontId="10" fillId="0" borderId="0" xfId="5" applyFont="1"/>
    <xf numFmtId="0" fontId="18" fillId="0" borderId="0" xfId="5" applyFont="1" applyAlignment="1">
      <alignment horizontal="center"/>
    </xf>
    <xf numFmtId="170" fontId="4" fillId="0" borderId="0" xfId="9" applyNumberFormat="1" applyFont="1" applyFill="1"/>
    <xf numFmtId="0" fontId="19" fillId="0" borderId="0" xfId="5" applyFont="1"/>
    <xf numFmtId="0" fontId="20" fillId="0" borderId="0" xfId="5" applyFont="1" applyAlignment="1">
      <alignment horizontal="left"/>
    </xf>
    <xf numFmtId="3" fontId="10" fillId="0" borderId="0" xfId="5" applyNumberFormat="1" applyFont="1"/>
    <xf numFmtId="0" fontId="22" fillId="0" borderId="0" xfId="5" applyFont="1"/>
    <xf numFmtId="170" fontId="22" fillId="0" borderId="0" xfId="9" applyNumberFormat="1" applyFont="1"/>
    <xf numFmtId="0" fontId="5" fillId="0" borderId="0" xfId="5" applyFont="1"/>
    <xf numFmtId="0" fontId="6" fillId="0" borderId="0" xfId="5" applyFont="1" applyAlignment="1">
      <alignment wrapText="1"/>
    </xf>
    <xf numFmtId="3" fontId="5" fillId="0" borderId="0" xfId="5" applyNumberFormat="1" applyFont="1" applyAlignment="1">
      <alignment horizontal="center"/>
    </xf>
    <xf numFmtId="3" fontId="5" fillId="0" borderId="1" xfId="5" applyNumberFormat="1" applyFont="1" applyBorder="1" applyAlignment="1">
      <alignment horizontal="center"/>
    </xf>
    <xf numFmtId="3" fontId="5" fillId="0" borderId="26" xfId="5" applyNumberFormat="1" applyFont="1" applyBorder="1" applyAlignment="1">
      <alignment horizontal="center"/>
    </xf>
    <xf numFmtId="0" fontId="6" fillId="0" borderId="0" xfId="5" applyFont="1" applyAlignment="1">
      <alignment horizontal="left" wrapText="1"/>
    </xf>
    <xf numFmtId="3" fontId="6" fillId="0" borderId="26" xfId="5" applyNumberFormat="1" applyFont="1" applyBorder="1"/>
    <xf numFmtId="0" fontId="18" fillId="0" borderId="0" xfId="5" applyFont="1" applyAlignment="1">
      <alignment horizontal="left"/>
    </xf>
    <xf numFmtId="0" fontId="4" fillId="0" borderId="0" xfId="5"/>
    <xf numFmtId="0" fontId="18" fillId="0" borderId="1" xfId="5" applyFont="1" applyBorder="1" applyAlignment="1">
      <alignment horizontal="left"/>
    </xf>
    <xf numFmtId="0" fontId="18" fillId="0" borderId="21" xfId="5" applyFont="1" applyBorder="1" applyAlignment="1">
      <alignment horizontal="left"/>
    </xf>
    <xf numFmtId="0" fontId="11" fillId="0" borderId="23" xfId="5" applyFont="1" applyBorder="1" applyAlignment="1">
      <alignment horizontal="left"/>
    </xf>
    <xf numFmtId="165" fontId="4" fillId="0" borderId="0" xfId="5" applyNumberFormat="1"/>
    <xf numFmtId="2" fontId="4" fillId="0" borderId="0" xfId="5" applyNumberFormat="1"/>
    <xf numFmtId="0" fontId="10" fillId="0" borderId="22" xfId="5" applyFont="1" applyBorder="1" applyAlignment="1">
      <alignment horizontal="left"/>
    </xf>
    <xf numFmtId="0" fontId="10" fillId="0" borderId="11" xfId="5" applyFont="1" applyBorder="1"/>
    <xf numFmtId="0" fontId="6" fillId="0" borderId="0" xfId="5" applyFont="1"/>
    <xf numFmtId="0" fontId="10" fillId="0" borderId="24" xfId="5" applyFont="1" applyBorder="1"/>
    <xf numFmtId="0" fontId="26" fillId="0" borderId="0" xfId="5" applyFont="1"/>
    <xf numFmtId="0" fontId="27" fillId="0" borderId="0" xfId="5" applyFont="1"/>
    <xf numFmtId="165" fontId="10" fillId="0" borderId="0" xfId="5" applyNumberFormat="1" applyFont="1" applyAlignment="1"/>
    <xf numFmtId="0" fontId="10" fillId="0" borderId="0" xfId="5" applyFont="1" applyAlignment="1"/>
    <xf numFmtId="0" fontId="5" fillId="0" borderId="0" xfId="5" applyFont="1" applyFill="1" applyBorder="1"/>
    <xf numFmtId="3" fontId="6" fillId="0" borderId="0" xfId="5" applyNumberFormat="1" applyFont="1" applyFill="1" applyBorder="1"/>
    <xf numFmtId="165" fontId="6" fillId="0" borderId="0" xfId="5" applyNumberFormat="1" applyFont="1" applyFill="1" applyBorder="1"/>
    <xf numFmtId="170" fontId="5" fillId="0" borderId="0" xfId="9" applyNumberFormat="1" applyFont="1" applyFill="1" applyBorder="1"/>
    <xf numFmtId="0" fontId="18" fillId="0" borderId="26" xfId="5" applyFont="1" applyBorder="1" applyAlignment="1">
      <alignment vertical="center"/>
    </xf>
    <xf numFmtId="0" fontId="5" fillId="0" borderId="34" xfId="5" applyFont="1" applyBorder="1"/>
    <xf numFmtId="0" fontId="5" fillId="0" borderId="7" xfId="5" applyFont="1" applyBorder="1"/>
    <xf numFmtId="0" fontId="5" fillId="0" borderId="33" xfId="5" applyFont="1" applyBorder="1"/>
    <xf numFmtId="0" fontId="2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1" fillId="0" borderId="31" xfId="5" applyFont="1" applyFill="1" applyBorder="1" applyAlignment="1">
      <alignment horizontal="left"/>
    </xf>
    <xf numFmtId="0" fontId="4" fillId="0" borderId="0" xfId="5" applyFill="1"/>
    <xf numFmtId="0" fontId="6" fillId="0" borderId="0" xfId="5" applyFont="1" applyAlignment="1"/>
    <xf numFmtId="0" fontId="7" fillId="0" borderId="11" xfId="0" applyFont="1" applyBorder="1" applyAlignment="1">
      <alignment vertical="center"/>
    </xf>
    <xf numFmtId="0" fontId="10" fillId="5" borderId="26" xfId="5" applyFont="1" applyFill="1" applyBorder="1"/>
    <xf numFmtId="49" fontId="6" fillId="5" borderId="26" xfId="5" applyNumberFormat="1" applyFont="1" applyFill="1" applyBorder="1" applyAlignment="1">
      <alignment horizontal="right"/>
    </xf>
    <xf numFmtId="49" fontId="6" fillId="5" borderId="26" xfId="5" applyNumberFormat="1" applyFont="1" applyFill="1" applyBorder="1" applyAlignment="1">
      <alignment horizontal="center"/>
    </xf>
    <xf numFmtId="0" fontId="10" fillId="5" borderId="11" xfId="5" applyFont="1" applyFill="1" applyBorder="1"/>
    <xf numFmtId="49" fontId="6" fillId="5" borderId="11" xfId="5" applyNumberFormat="1" applyFont="1" applyFill="1" applyBorder="1" applyAlignment="1">
      <alignment horizontal="right"/>
    </xf>
    <xf numFmtId="49" fontId="6" fillId="5" borderId="11" xfId="5" applyNumberFormat="1" applyFont="1" applyFill="1" applyBorder="1" applyAlignment="1">
      <alignment horizontal="center"/>
    </xf>
    <xf numFmtId="0" fontId="6" fillId="6" borderId="25" xfId="5" applyFont="1" applyFill="1" applyBorder="1"/>
    <xf numFmtId="164" fontId="6" fillId="6" borderId="0" xfId="8" applyNumberFormat="1" applyFont="1" applyFill="1" applyBorder="1"/>
    <xf numFmtId="0" fontId="5" fillId="6" borderId="0" xfId="5" applyFont="1" applyFill="1" applyAlignment="1">
      <alignment horizontal="left" indent="1"/>
    </xf>
    <xf numFmtId="0" fontId="5" fillId="6" borderId="0" xfId="5" applyFont="1" applyFill="1"/>
    <xf numFmtId="164" fontId="5" fillId="6" borderId="0" xfId="8" applyNumberFormat="1" applyFont="1" applyFill="1" applyBorder="1"/>
    <xf numFmtId="0" fontId="20" fillId="6" borderId="0" xfId="5" applyFont="1" applyFill="1"/>
    <xf numFmtId="0" fontId="6" fillId="6" borderId="0" xfId="5" applyFont="1" applyFill="1"/>
    <xf numFmtId="0" fontId="5" fillId="6" borderId="11" xfId="5" applyFont="1" applyFill="1" applyBorder="1" applyAlignment="1">
      <alignment horizontal="left" indent="1"/>
    </xf>
    <xf numFmtId="0" fontId="5" fillId="6" borderId="11" xfId="5" applyFont="1" applyFill="1" applyBorder="1"/>
    <xf numFmtId="164" fontId="5" fillId="6" borderId="11" xfId="8" applyNumberFormat="1" applyFont="1" applyFill="1" applyBorder="1"/>
    <xf numFmtId="0" fontId="6" fillId="5" borderId="26" xfId="5" applyFont="1" applyFill="1" applyBorder="1" applyAlignment="1">
      <alignment horizontal="center"/>
    </xf>
    <xf numFmtId="0" fontId="6" fillId="5" borderId="26" xfId="5" applyFont="1" applyFill="1" applyBorder="1" applyAlignment="1">
      <alignment horizontal="right"/>
    </xf>
    <xf numFmtId="0" fontId="5" fillId="5" borderId="11" xfId="5" applyFont="1" applyFill="1" applyBorder="1"/>
    <xf numFmtId="0" fontId="6" fillId="5" borderId="11" xfId="5" applyFont="1" applyFill="1" applyBorder="1" applyAlignment="1">
      <alignment horizontal="right"/>
    </xf>
    <xf numFmtId="3" fontId="5" fillId="6" borderId="0" xfId="5" applyNumberFormat="1" applyFont="1" applyFill="1" applyAlignment="1">
      <alignment horizontal="right"/>
    </xf>
    <xf numFmtId="3" fontId="21" fillId="6" borderId="0" xfId="5" applyNumberFormat="1" applyFont="1" applyFill="1" applyAlignment="1">
      <alignment horizontal="right"/>
    </xf>
    <xf numFmtId="0" fontId="6" fillId="6" borderId="3" xfId="5" applyFont="1" applyFill="1" applyBorder="1"/>
    <xf numFmtId="3" fontId="6" fillId="6" borderId="3" xfId="5" applyNumberFormat="1" applyFont="1" applyFill="1" applyBorder="1"/>
    <xf numFmtId="164" fontId="6" fillId="6" borderId="3" xfId="8" applyNumberFormat="1" applyFont="1" applyFill="1" applyBorder="1"/>
    <xf numFmtId="0" fontId="6" fillId="5" borderId="26" xfId="5" applyFont="1" applyFill="1" applyBorder="1"/>
    <xf numFmtId="0" fontId="6" fillId="5" borderId="3" xfId="5" applyFont="1" applyFill="1" applyBorder="1" applyAlignment="1">
      <alignment horizontal="right"/>
    </xf>
    <xf numFmtId="0" fontId="5" fillId="6" borderId="25" xfId="5" applyFont="1" applyFill="1" applyBorder="1" applyAlignment="1">
      <alignment horizontal="left"/>
    </xf>
    <xf numFmtId="1" fontId="5" fillId="6" borderId="0" xfId="5" applyNumberFormat="1" applyFont="1" applyFill="1"/>
    <xf numFmtId="165" fontId="5" fillId="6" borderId="0" xfId="5" applyNumberFormat="1" applyFont="1" applyFill="1"/>
    <xf numFmtId="0" fontId="6" fillId="6" borderId="11" xfId="5" applyFont="1" applyFill="1" applyBorder="1"/>
    <xf numFmtId="165" fontId="6" fillId="6" borderId="3" xfId="5" applyNumberFormat="1" applyFont="1" applyFill="1" applyBorder="1"/>
    <xf numFmtId="0" fontId="6" fillId="5" borderId="27" xfId="5" applyFont="1" applyFill="1" applyBorder="1"/>
    <xf numFmtId="0" fontId="6" fillId="5" borderId="25" xfId="5" applyFont="1" applyFill="1" applyBorder="1" applyAlignment="1">
      <alignment horizontal="center"/>
    </xf>
    <xf numFmtId="0" fontId="6" fillId="5" borderId="28" xfId="5" applyFont="1" applyFill="1" applyBorder="1" applyAlignment="1">
      <alignment horizontal="center"/>
    </xf>
    <xf numFmtId="0" fontId="6" fillId="5" borderId="29" xfId="5" applyFont="1" applyFill="1" applyBorder="1"/>
    <xf numFmtId="0" fontId="6" fillId="5" borderId="11" xfId="5" applyFont="1" applyFill="1" applyBorder="1" applyAlignment="1">
      <alignment horizontal="center"/>
    </xf>
    <xf numFmtId="0" fontId="6" fillId="5" borderId="30" xfId="5" applyFont="1" applyFill="1" applyBorder="1"/>
    <xf numFmtId="0" fontId="5" fillId="6" borderId="25" xfId="5" applyFont="1" applyFill="1" applyBorder="1"/>
    <xf numFmtId="3" fontId="5" fillId="6" borderId="0" xfId="5" applyNumberFormat="1" applyFont="1" applyFill="1"/>
    <xf numFmtId="164" fontId="17" fillId="6" borderId="0" xfId="8" applyNumberFormat="1" applyFont="1" applyFill="1" applyBorder="1"/>
    <xf numFmtId="164" fontId="17" fillId="6" borderId="0" xfId="8" applyNumberFormat="1" applyFont="1" applyFill="1" applyBorder="1" applyAlignment="1">
      <alignment horizontal="right"/>
    </xf>
    <xf numFmtId="0" fontId="5" fillId="6" borderId="1" xfId="5" applyFont="1" applyFill="1" applyBorder="1"/>
    <xf numFmtId="3" fontId="5" fillId="6" borderId="1" xfId="5" applyNumberFormat="1" applyFont="1" applyFill="1" applyBorder="1"/>
    <xf numFmtId="0" fontId="6" fillId="6" borderId="3" xfId="5" applyFont="1" applyFill="1" applyBorder="1" applyAlignment="1">
      <alignment horizontal="left"/>
    </xf>
    <xf numFmtId="164" fontId="23" fillId="6" borderId="3" xfId="8" applyNumberFormat="1" applyFont="1" applyFill="1" applyBorder="1"/>
    <xf numFmtId="168" fontId="5" fillId="6" borderId="0" xfId="5" applyNumberFormat="1" applyFont="1" applyFill="1"/>
    <xf numFmtId="166" fontId="17" fillId="6" borderId="0" xfId="8" applyNumberFormat="1" applyFont="1" applyFill="1" applyBorder="1"/>
    <xf numFmtId="0" fontId="5" fillId="6" borderId="0" xfId="5" applyFont="1" applyFill="1" applyAlignment="1">
      <alignment wrapText="1"/>
    </xf>
    <xf numFmtId="168" fontId="5" fillId="6" borderId="0" xfId="5" applyNumberFormat="1" applyFont="1" applyFill="1" applyAlignment="1">
      <alignment vertical="center"/>
    </xf>
    <xf numFmtId="166" fontId="17" fillId="6" borderId="0" xfId="8" applyNumberFormat="1" applyFont="1" applyFill="1" applyBorder="1" applyAlignment="1">
      <alignment vertical="center"/>
    </xf>
    <xf numFmtId="166" fontId="17" fillId="6" borderId="0" xfId="8" applyNumberFormat="1" applyFont="1" applyFill="1" applyBorder="1" applyAlignment="1">
      <alignment horizontal="right"/>
    </xf>
    <xf numFmtId="165" fontId="5" fillId="6" borderId="1" xfId="5" applyNumberFormat="1" applyFont="1" applyFill="1" applyBorder="1"/>
    <xf numFmtId="0" fontId="5" fillId="6" borderId="0" xfId="5" applyFont="1" applyFill="1" applyAlignment="1">
      <alignment horizontal="left"/>
    </xf>
    <xf numFmtId="165" fontId="6" fillId="6" borderId="11" xfId="5" applyNumberFormat="1" applyFont="1" applyFill="1" applyBorder="1"/>
    <xf numFmtId="166" fontId="23" fillId="6" borderId="3" xfId="8" applyNumberFormat="1" applyFont="1" applyFill="1" applyBorder="1"/>
    <xf numFmtId="0" fontId="5" fillId="5" borderId="3" xfId="5" applyFont="1" applyFill="1" applyBorder="1"/>
    <xf numFmtId="0" fontId="6" fillId="5" borderId="3" xfId="5" applyFont="1" applyFill="1" applyBorder="1"/>
    <xf numFmtId="3" fontId="6" fillId="6" borderId="25" xfId="5" applyNumberFormat="1" applyFont="1" applyFill="1" applyBorder="1"/>
    <xf numFmtId="0" fontId="6" fillId="6" borderId="32" xfId="5" applyFont="1" applyFill="1" applyBorder="1"/>
    <xf numFmtId="0" fontId="4" fillId="6" borderId="0" xfId="5" applyFill="1"/>
    <xf numFmtId="0" fontId="6" fillId="6" borderId="0" xfId="5" applyFont="1" applyFill="1" applyAlignment="1">
      <alignment horizontal="center"/>
    </xf>
    <xf numFmtId="166" fontId="6" fillId="6" borderId="26" xfId="8" applyNumberFormat="1" applyFont="1" applyFill="1" applyBorder="1"/>
    <xf numFmtId="166" fontId="5" fillId="6" borderId="0" xfId="8" applyNumberFormat="1" applyFont="1" applyFill="1" applyBorder="1"/>
    <xf numFmtId="166" fontId="5" fillId="6" borderId="11" xfId="8" applyNumberFormat="1" applyFont="1" applyFill="1" applyBorder="1"/>
    <xf numFmtId="0" fontId="24" fillId="5" borderId="11" xfId="5" applyFont="1" applyFill="1" applyBorder="1"/>
    <xf numFmtId="0" fontId="23" fillId="5" borderId="11" xfId="5" applyFont="1" applyFill="1" applyBorder="1"/>
    <xf numFmtId="0" fontId="23" fillId="6" borderId="0" xfId="5" applyFont="1" applyFill="1"/>
    <xf numFmtId="38" fontId="23" fillId="6" borderId="0" xfId="5" applyNumberFormat="1" applyFont="1" applyFill="1" applyAlignment="1">
      <alignment horizontal="right"/>
    </xf>
    <xf numFmtId="0" fontId="17" fillId="6" borderId="0" xfId="5" applyFont="1" applyFill="1" applyAlignment="1">
      <alignment horizontal="left" indent="1"/>
    </xf>
    <xf numFmtId="38" fontId="17" fillId="6" borderId="0" xfId="5" applyNumberFormat="1" applyFont="1" applyFill="1" applyAlignment="1">
      <alignment horizontal="right"/>
    </xf>
    <xf numFmtId="0" fontId="25" fillId="6" borderId="1" xfId="5" applyFont="1" applyFill="1" applyBorder="1"/>
    <xf numFmtId="0" fontId="6" fillId="5" borderId="0" xfId="5" applyFont="1" applyFill="1"/>
    <xf numFmtId="0" fontId="23" fillId="5" borderId="26" xfId="5" applyFont="1" applyFill="1" applyBorder="1"/>
    <xf numFmtId="166" fontId="23" fillId="6" borderId="0" xfId="8" applyNumberFormat="1" applyFont="1" applyFill="1" applyBorder="1" applyAlignment="1">
      <alignment horizontal="right"/>
    </xf>
    <xf numFmtId="0" fontId="17" fillId="6" borderId="11" xfId="5" applyFont="1" applyFill="1" applyBorder="1" applyAlignment="1">
      <alignment horizontal="left" indent="1"/>
    </xf>
    <xf numFmtId="166" fontId="17" fillId="6" borderId="11" xfId="8" applyNumberFormat="1" applyFont="1" applyFill="1" applyBorder="1" applyAlignment="1">
      <alignment horizontal="right"/>
    </xf>
    <xf numFmtId="0" fontId="17" fillId="0" borderId="11" xfId="0" applyFont="1" applyBorder="1"/>
    <xf numFmtId="0" fontId="5" fillId="7" borderId="11" xfId="0" applyFont="1" applyFill="1" applyBorder="1" applyAlignment="1">
      <alignment wrapText="1"/>
    </xf>
    <xf numFmtId="17" fontId="6" fillId="7" borderId="11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/>
    <xf numFmtId="0" fontId="5" fillId="4" borderId="0" xfId="0" applyFont="1" applyFill="1"/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/>
    <xf numFmtId="164" fontId="6" fillId="4" borderId="0" xfId="0" applyNumberFormat="1" applyFont="1" applyFill="1" applyBorder="1"/>
    <xf numFmtId="166" fontId="23" fillId="4" borderId="0" xfId="1" applyNumberFormat="1" applyFont="1" applyFill="1" applyBorder="1"/>
    <xf numFmtId="0" fontId="5" fillId="4" borderId="0" xfId="0" applyFont="1" applyFill="1" applyBorder="1" applyAlignment="1">
      <alignment wrapText="1"/>
    </xf>
    <xf numFmtId="164" fontId="5" fillId="4" borderId="0" xfId="0" applyNumberFormat="1" applyFont="1" applyFill="1" applyBorder="1" applyAlignment="1">
      <alignment horizontal="right" vertical="center"/>
    </xf>
    <xf numFmtId="166" fontId="17" fillId="4" borderId="0" xfId="1" applyNumberFormat="1" applyFont="1" applyFill="1" applyBorder="1" applyAlignment="1">
      <alignment vertical="center"/>
    </xf>
    <xf numFmtId="165" fontId="17" fillId="0" borderId="0" xfId="0" applyNumberFormat="1" applyFont="1"/>
    <xf numFmtId="164" fontId="17" fillId="0" borderId="0" xfId="0" applyNumberFormat="1" applyFont="1"/>
    <xf numFmtId="0" fontId="5" fillId="4" borderId="0" xfId="0" applyFont="1" applyFill="1" applyBorder="1"/>
    <xf numFmtId="164" fontId="5" fillId="4" borderId="0" xfId="0" applyNumberFormat="1" applyFont="1" applyFill="1" applyBorder="1"/>
    <xf numFmtId="166" fontId="17" fillId="4" borderId="0" xfId="1" applyNumberFormat="1" applyFont="1" applyFill="1" applyBorder="1"/>
    <xf numFmtId="0" fontId="5" fillId="4" borderId="0" xfId="0" applyFont="1" applyFill="1" applyBorder="1" applyAlignment="1">
      <alignment horizontal="left" wrapText="1" indent="1"/>
    </xf>
    <xf numFmtId="0" fontId="5" fillId="4" borderId="11" xfId="0" applyFont="1" applyFill="1" applyBorder="1" applyAlignment="1">
      <alignment horizontal="left" wrapText="1"/>
    </xf>
    <xf numFmtId="164" fontId="5" fillId="4" borderId="11" xfId="0" applyNumberFormat="1" applyFont="1" applyFill="1" applyBorder="1" applyAlignment="1">
      <alignment wrapText="1"/>
    </xf>
    <xf numFmtId="166" fontId="17" fillId="4" borderId="11" xfId="1" applyNumberFormat="1" applyFont="1" applyFill="1" applyBorder="1"/>
    <xf numFmtId="0" fontId="6" fillId="4" borderId="0" xfId="0" applyFont="1" applyFill="1" applyBorder="1" applyAlignment="1">
      <alignment wrapText="1"/>
    </xf>
    <xf numFmtId="0" fontId="5" fillId="4" borderId="0" xfId="0" applyFont="1" applyFill="1" applyBorder="1" applyAlignment="1">
      <alignment vertical="center" wrapText="1"/>
    </xf>
    <xf numFmtId="166" fontId="6" fillId="4" borderId="0" xfId="1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indent="1"/>
    </xf>
    <xf numFmtId="166" fontId="6" fillId="4" borderId="0" xfId="1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center" wrapText="1" indent="2"/>
    </xf>
    <xf numFmtId="166" fontId="5" fillId="4" borderId="0" xfId="1" applyNumberFormat="1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left" wrapText="1" indent="2"/>
    </xf>
    <xf numFmtId="0" fontId="5" fillId="4" borderId="0" xfId="0" applyFont="1" applyFill="1" applyBorder="1" applyAlignment="1">
      <alignment horizontal="left" indent="2"/>
    </xf>
    <xf numFmtId="166" fontId="5" fillId="4" borderId="0" xfId="1" applyNumberFormat="1" applyFont="1" applyFill="1" applyBorder="1" applyAlignment="1">
      <alignment horizontal="center" wrapText="1"/>
    </xf>
    <xf numFmtId="166" fontId="23" fillId="4" borderId="0" xfId="1" applyNumberFormat="1" applyFont="1" applyFill="1" applyBorder="1" applyAlignment="1">
      <alignment vertical="center"/>
    </xf>
    <xf numFmtId="166" fontId="5" fillId="4" borderId="0" xfId="1" applyNumberFormat="1" applyFont="1" applyFill="1" applyBorder="1"/>
    <xf numFmtId="166" fontId="5" fillId="4" borderId="0" xfId="1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left" indent="2"/>
    </xf>
    <xf numFmtId="166" fontId="5" fillId="4" borderId="11" xfId="1" applyNumberFormat="1" applyFont="1" applyFill="1" applyBorder="1" applyAlignment="1">
      <alignment horizontal="center"/>
    </xf>
    <xf numFmtId="166" fontId="17" fillId="4" borderId="11" xfId="1" applyNumberFormat="1" applyFont="1" applyFill="1" applyBorder="1" applyAlignment="1">
      <alignment vertical="center"/>
    </xf>
    <xf numFmtId="165" fontId="6" fillId="4" borderId="0" xfId="0" applyNumberFormat="1" applyFont="1" applyFill="1" applyBorder="1"/>
    <xf numFmtId="0" fontId="5" fillId="4" borderId="0" xfId="0" applyFont="1" applyFill="1" applyBorder="1" applyAlignment="1">
      <alignment horizontal="left" indent="1"/>
    </xf>
    <xf numFmtId="165" fontId="5" fillId="4" borderId="0" xfId="0" applyNumberFormat="1" applyFont="1" applyFill="1" applyBorder="1"/>
    <xf numFmtId="0" fontId="5" fillId="4" borderId="11" xfId="0" applyFont="1" applyFill="1" applyBorder="1" applyAlignment="1">
      <alignment horizontal="left" indent="1"/>
    </xf>
    <xf numFmtId="165" fontId="5" fillId="4" borderId="11" xfId="0" applyNumberFormat="1" applyFont="1" applyFill="1" applyBorder="1"/>
    <xf numFmtId="165" fontId="28" fillId="0" borderId="0" xfId="0" applyNumberFormat="1" applyFont="1"/>
    <xf numFmtId="0" fontId="6" fillId="4" borderId="0" xfId="0" applyFont="1" applyFill="1" applyBorder="1" applyAlignment="1">
      <alignment horizontal="left" wrapText="1"/>
    </xf>
    <xf numFmtId="169" fontId="6" fillId="4" borderId="0" xfId="0" applyNumberFormat="1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left" wrapText="1"/>
    </xf>
    <xf numFmtId="169" fontId="5" fillId="4" borderId="0" xfId="0" applyNumberFormat="1" applyFont="1" applyFill="1" applyBorder="1"/>
    <xf numFmtId="169" fontId="5" fillId="4" borderId="0" xfId="0" applyNumberFormat="1" applyFont="1" applyFill="1" applyBorder="1" applyAlignment="1">
      <alignment vertical="center"/>
    </xf>
    <xf numFmtId="169" fontId="10" fillId="0" borderId="0" xfId="0" applyNumberFormat="1" applyFont="1" applyFill="1" applyBorder="1"/>
    <xf numFmtId="0" fontId="6" fillId="4" borderId="11" xfId="0" applyFont="1" applyFill="1" applyBorder="1" applyAlignment="1">
      <alignment horizontal="left" wrapText="1"/>
    </xf>
    <xf numFmtId="169" fontId="6" fillId="4" borderId="11" xfId="0" applyNumberFormat="1" applyFont="1" applyFill="1" applyBorder="1" applyAlignment="1">
      <alignment horizontal="right" vertical="center"/>
    </xf>
    <xf numFmtId="166" fontId="23" fillId="4" borderId="11" xfId="1" applyNumberFormat="1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169" fontId="6" fillId="4" borderId="0" xfId="0" applyNumberFormat="1" applyFont="1" applyFill="1" applyBorder="1"/>
    <xf numFmtId="169" fontId="6" fillId="4" borderId="0" xfId="0" applyNumberFormat="1" applyFont="1" applyFill="1"/>
    <xf numFmtId="169" fontId="5" fillId="4" borderId="0" xfId="0" applyNumberFormat="1" applyFont="1" applyFill="1" applyBorder="1" applyAlignment="1">
      <alignment horizontal="center" vertical="center"/>
    </xf>
    <xf numFmtId="166" fontId="17" fillId="4" borderId="0" xfId="1" applyNumberFormat="1" applyFont="1" applyFill="1" applyBorder="1" applyAlignment="1">
      <alignment horizontal="center" vertical="center"/>
    </xf>
    <xf numFmtId="169" fontId="5" fillId="4" borderId="0" xfId="0" applyNumberFormat="1" applyFont="1" applyFill="1" applyBorder="1" applyAlignment="1">
      <alignment horizontal="center"/>
    </xf>
    <xf numFmtId="166" fontId="17" fillId="4" borderId="0" xfId="1" applyNumberFormat="1" applyFont="1" applyFill="1" applyBorder="1" applyAlignment="1">
      <alignment horizontal="right" vertical="center"/>
    </xf>
    <xf numFmtId="0" fontId="5" fillId="4" borderId="11" xfId="0" applyFont="1" applyFill="1" applyBorder="1"/>
    <xf numFmtId="169" fontId="5" fillId="4" borderId="11" xfId="0" applyNumberFormat="1" applyFont="1" applyFill="1" applyBorder="1" applyAlignment="1">
      <alignment horizontal="center"/>
    </xf>
    <xf numFmtId="166" fontId="17" fillId="4" borderId="11" xfId="1" applyNumberFormat="1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 wrapText="1" indent="1"/>
    </xf>
    <xf numFmtId="168" fontId="17" fillId="4" borderId="0" xfId="0" applyNumberFormat="1" applyFont="1" applyFill="1" applyBorder="1" applyAlignment="1">
      <alignment horizontal="center"/>
    </xf>
    <xf numFmtId="0" fontId="17" fillId="4" borderId="0" xfId="0" applyFont="1" applyFill="1" applyBorder="1" applyAlignment="1">
      <alignment horizontal="left" indent="1"/>
    </xf>
    <xf numFmtId="0" fontId="17" fillId="4" borderId="0" xfId="0" applyFont="1" applyFill="1" applyBorder="1" applyAlignment="1">
      <alignment horizontal="left" wrapText="1"/>
    </xf>
    <xf numFmtId="168" fontId="17" fillId="4" borderId="0" xfId="0" applyNumberFormat="1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indent="1"/>
    </xf>
    <xf numFmtId="168" fontId="17" fillId="4" borderId="11" xfId="0" applyNumberFormat="1" applyFont="1" applyFill="1" applyBorder="1" applyAlignment="1">
      <alignment horizontal="center"/>
    </xf>
    <xf numFmtId="0" fontId="23" fillId="4" borderId="11" xfId="0" applyFont="1" applyFill="1" applyBorder="1" applyAlignment="1">
      <alignment horizontal="left" wrapText="1"/>
    </xf>
    <xf numFmtId="168" fontId="23" fillId="4" borderId="11" xfId="0" applyNumberFormat="1" applyFont="1" applyFill="1" applyBorder="1" applyAlignment="1">
      <alignment horizontal="right" vertical="center"/>
    </xf>
    <xf numFmtId="0" fontId="23" fillId="0" borderId="0" xfId="0" applyFont="1"/>
    <xf numFmtId="165" fontId="17" fillId="0" borderId="17" xfId="0" applyNumberFormat="1" applyFont="1" applyBorder="1" applyAlignment="1">
      <alignment horizontal="center"/>
    </xf>
    <xf numFmtId="165" fontId="17" fillId="0" borderId="30" xfId="0" applyNumberFormat="1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165" fontId="17" fillId="0" borderId="39" xfId="0" applyNumberFormat="1" applyFont="1" applyBorder="1" applyAlignment="1">
      <alignment horizontal="center"/>
    </xf>
    <xf numFmtId="0" fontId="23" fillId="0" borderId="40" xfId="0" applyFont="1" applyBorder="1" applyAlignment="1">
      <alignment horizontal="left"/>
    </xf>
    <xf numFmtId="0" fontId="23" fillId="0" borderId="18" xfId="0" applyFont="1" applyBorder="1" applyAlignment="1">
      <alignment horizontal="left"/>
    </xf>
    <xf numFmtId="0" fontId="23" fillId="0" borderId="41" xfId="0" applyFont="1" applyBorder="1" applyAlignment="1">
      <alignment horizontal="left"/>
    </xf>
    <xf numFmtId="0" fontId="0" fillId="0" borderId="0" xfId="0" applyBorder="1"/>
    <xf numFmtId="0" fontId="23" fillId="0" borderId="11" xfId="0" applyFont="1" applyBorder="1"/>
    <xf numFmtId="168" fontId="17" fillId="4" borderId="11" xfId="0" applyNumberFormat="1" applyFont="1" applyFill="1" applyBorder="1" applyAlignment="1">
      <alignment horizontal="center" vertical="center"/>
    </xf>
    <xf numFmtId="166" fontId="23" fillId="4" borderId="35" xfId="1" applyNumberFormat="1" applyFont="1" applyFill="1" applyBorder="1" applyAlignment="1">
      <alignment horizontal="center" vertical="center"/>
    </xf>
    <xf numFmtId="170" fontId="17" fillId="0" borderId="0" xfId="4" applyNumberFormat="1" applyFont="1"/>
    <xf numFmtId="0" fontId="17" fillId="0" borderId="0" xfId="0" applyFont="1" applyBorder="1"/>
    <xf numFmtId="166" fontId="5" fillId="0" borderId="17" xfId="0" applyNumberFormat="1" applyFont="1" applyBorder="1"/>
    <xf numFmtId="165" fontId="5" fillId="0" borderId="7" xfId="0" applyNumberFormat="1" applyFont="1" applyBorder="1"/>
    <xf numFmtId="168" fontId="17" fillId="0" borderId="7" xfId="0" applyNumberFormat="1" applyFont="1" applyBorder="1"/>
    <xf numFmtId="0" fontId="17" fillId="0" borderId="7" xfId="0" applyFont="1" applyBorder="1"/>
    <xf numFmtId="165" fontId="17" fillId="0" borderId="7" xfId="0" applyNumberFormat="1" applyFont="1" applyBorder="1"/>
    <xf numFmtId="165" fontId="17" fillId="0" borderId="12" xfId="0" applyNumberFormat="1" applyFont="1" applyBorder="1"/>
    <xf numFmtId="166" fontId="5" fillId="0" borderId="42" xfId="0" applyNumberFormat="1" applyFont="1" applyBorder="1"/>
    <xf numFmtId="0" fontId="23" fillId="0" borderId="43" xfId="0" applyFont="1" applyBorder="1" applyAlignment="1">
      <alignment horizontal="center" wrapText="1"/>
    </xf>
    <xf numFmtId="0" fontId="23" fillId="0" borderId="38" xfId="0" applyFont="1" applyBorder="1" applyAlignment="1">
      <alignment horizontal="center" wrapText="1"/>
    </xf>
    <xf numFmtId="166" fontId="5" fillId="0" borderId="44" xfId="0" applyNumberFormat="1" applyFont="1" applyBorder="1"/>
    <xf numFmtId="0" fontId="23" fillId="0" borderId="6" xfId="0" applyFont="1" applyBorder="1"/>
    <xf numFmtId="0" fontId="23" fillId="0" borderId="37" xfId="0" applyFont="1" applyBorder="1"/>
    <xf numFmtId="0" fontId="32" fillId="0" borderId="0" xfId="0" applyFont="1" applyAlignment="1">
      <alignment vertical="center"/>
    </xf>
    <xf numFmtId="0" fontId="17" fillId="0" borderId="29" xfId="0" applyFont="1" applyBorder="1" applyAlignment="1">
      <alignment horizontal="center"/>
    </xf>
    <xf numFmtId="0" fontId="10" fillId="0" borderId="25" xfId="5" applyFont="1" applyBorder="1" applyAlignment="1">
      <alignment horizontal="left"/>
    </xf>
    <xf numFmtId="0" fontId="9" fillId="0" borderId="0" xfId="3" applyFont="1" applyFill="1" applyAlignment="1">
      <alignment horizontal="center" wrapText="1"/>
    </xf>
    <xf numFmtId="0" fontId="6" fillId="0" borderId="0" xfId="3" applyFont="1" applyAlignment="1">
      <alignment horizontal="left" vertical="center"/>
    </xf>
    <xf numFmtId="166" fontId="37" fillId="0" borderId="0" xfId="8" applyNumberFormat="1" applyFont="1" applyFill="1" applyBorder="1" applyAlignment="1">
      <alignment horizontal="right"/>
    </xf>
    <xf numFmtId="0" fontId="36" fillId="0" borderId="0" xfId="10" applyFont="1" applyFill="1"/>
    <xf numFmtId="0" fontId="34" fillId="0" borderId="26" xfId="10" applyFont="1" applyFill="1" applyBorder="1"/>
    <xf numFmtId="0" fontId="35" fillId="0" borderId="26" xfId="10" applyFont="1" applyFill="1" applyBorder="1"/>
    <xf numFmtId="0" fontId="34" fillId="0" borderId="0" xfId="10" applyFont="1" applyFill="1" applyBorder="1"/>
    <xf numFmtId="0" fontId="36" fillId="0" borderId="0" xfId="10" applyFont="1" applyFill="1" applyBorder="1"/>
    <xf numFmtId="0" fontId="35" fillId="0" borderId="0" xfId="10" applyFont="1" applyFill="1" applyBorder="1" applyAlignment="1">
      <alignment horizontal="right"/>
    </xf>
    <xf numFmtId="0" fontId="34" fillId="0" borderId="0" xfId="10" applyFont="1" applyFill="1" applyBorder="1" applyAlignment="1">
      <alignment horizontal="left"/>
    </xf>
    <xf numFmtId="0" fontId="37" fillId="0" borderId="0" xfId="10" applyFont="1" applyFill="1" applyBorder="1"/>
    <xf numFmtId="4" fontId="34" fillId="0" borderId="0" xfId="10" applyNumberFormat="1" applyFont="1" applyFill="1" applyBorder="1"/>
    <xf numFmtId="4" fontId="37" fillId="0" borderId="0" xfId="10" applyNumberFormat="1" applyFont="1" applyFill="1" applyBorder="1" applyAlignment="1">
      <alignment horizontal="left" indent="1"/>
    </xf>
    <xf numFmtId="168" fontId="37" fillId="0" borderId="0" xfId="10" applyNumberFormat="1" applyFont="1" applyFill="1" applyBorder="1" applyAlignment="1">
      <alignment horizontal="left" indent="1"/>
    </xf>
    <xf numFmtId="4" fontId="37" fillId="0" borderId="0" xfId="10" applyNumberFormat="1" applyFont="1" applyFill="1" applyBorder="1"/>
    <xf numFmtId="4" fontId="37" fillId="0" borderId="0" xfId="10" applyNumberFormat="1" applyFont="1" applyFill="1" applyBorder="1" applyAlignment="1">
      <alignment horizontal="left" indent="2"/>
    </xf>
    <xf numFmtId="4" fontId="37" fillId="0" borderId="0" xfId="10" applyNumberFormat="1" applyFont="1" applyFill="1" applyBorder="1" applyAlignment="1">
      <alignment horizontal="left" wrapText="1" indent="1"/>
    </xf>
    <xf numFmtId="0" fontId="36" fillId="0" borderId="0" xfId="10" applyFont="1" applyFill="1" applyBorder="1" applyAlignment="1">
      <alignment horizontal="left" wrapText="1" indent="1"/>
    </xf>
    <xf numFmtId="0" fontId="38" fillId="0" borderId="0" xfId="10" applyFont="1" applyFill="1"/>
    <xf numFmtId="0" fontId="5" fillId="8" borderId="26" xfId="0" applyFont="1" applyFill="1" applyBorder="1"/>
    <xf numFmtId="0" fontId="5" fillId="7" borderId="26" xfId="0" applyFont="1" applyFill="1" applyBorder="1"/>
    <xf numFmtId="0" fontId="5" fillId="8" borderId="11" xfId="0" applyFont="1" applyFill="1" applyBorder="1"/>
    <xf numFmtId="0" fontId="5" fillId="7" borderId="11" xfId="0" applyFont="1" applyFill="1" applyBorder="1" applyAlignment="1">
      <alignment horizontal="center"/>
    </xf>
    <xf numFmtId="0" fontId="5" fillId="8" borderId="0" xfId="0" applyFont="1" applyFill="1"/>
    <xf numFmtId="0" fontId="5" fillId="8" borderId="1" xfId="0" applyFont="1" applyFill="1" applyBorder="1" applyAlignment="1"/>
    <xf numFmtId="165" fontId="5" fillId="8" borderId="0" xfId="0" applyNumberFormat="1" applyFont="1" applyFill="1"/>
    <xf numFmtId="165" fontId="5" fillId="7" borderId="0" xfId="0" applyNumberFormat="1" applyFont="1" applyFill="1"/>
    <xf numFmtId="165" fontId="5" fillId="8" borderId="11" xfId="0" applyNumberFormat="1" applyFont="1" applyFill="1" applyBorder="1"/>
    <xf numFmtId="165" fontId="5" fillId="7" borderId="11" xfId="0" applyNumberFormat="1" applyFont="1" applyFill="1" applyBorder="1"/>
    <xf numFmtId="0" fontId="4" fillId="0" borderId="0" xfId="3" applyAlignment="1">
      <alignment horizontal="left"/>
    </xf>
    <xf numFmtId="2" fontId="4" fillId="0" borderId="0" xfId="3" applyNumberFormat="1" applyFill="1"/>
    <xf numFmtId="0" fontId="0" fillId="8" borderId="0" xfId="0" applyFill="1"/>
    <xf numFmtId="0" fontId="0" fillId="8" borderId="0" xfId="0" applyFill="1" applyBorder="1" applyAlignment="1">
      <alignment horizontal="right"/>
    </xf>
    <xf numFmtId="0" fontId="2" fillId="8" borderId="45" xfId="0" applyFont="1" applyFill="1" applyBorder="1"/>
    <xf numFmtId="172" fontId="2" fillId="8" borderId="35" xfId="0" applyNumberFormat="1" applyFont="1" applyFill="1" applyBorder="1"/>
    <xf numFmtId="172" fontId="2" fillId="8" borderId="15" xfId="0" applyNumberFormat="1" applyFont="1" applyFill="1" applyBorder="1"/>
    <xf numFmtId="166" fontId="2" fillId="8" borderId="0" xfId="1" applyNumberFormat="1" applyFont="1" applyFill="1" applyBorder="1"/>
    <xf numFmtId="166" fontId="2" fillId="8" borderId="17" xfId="1" applyNumberFormat="1" applyFont="1" applyFill="1" applyBorder="1"/>
    <xf numFmtId="166" fontId="0" fillId="8" borderId="11" xfId="1" applyNumberFormat="1" applyFont="1" applyFill="1" applyBorder="1"/>
    <xf numFmtId="166" fontId="0" fillId="8" borderId="30" xfId="1" applyNumberFormat="1" applyFont="1" applyFill="1" applyBorder="1"/>
    <xf numFmtId="0" fontId="0" fillId="0" borderId="0" xfId="0" applyFill="1" applyBorder="1" applyAlignment="1">
      <alignment horizontal="right"/>
    </xf>
    <xf numFmtId="172" fontId="2" fillId="0" borderId="0" xfId="0" applyNumberFormat="1" applyFont="1" applyFill="1" applyBorder="1"/>
    <xf numFmtId="166" fontId="2" fillId="0" borderId="0" xfId="1" applyNumberFormat="1" applyFont="1" applyFill="1" applyBorder="1"/>
    <xf numFmtId="43" fontId="0" fillId="0" borderId="0" xfId="0" applyNumberFormat="1" applyFill="1"/>
    <xf numFmtId="166" fontId="0" fillId="0" borderId="0" xfId="1" applyNumberFormat="1" applyFont="1" applyFill="1" applyBorder="1"/>
    <xf numFmtId="0" fontId="18" fillId="8" borderId="36" xfId="0" applyFont="1" applyFill="1" applyBorder="1" applyAlignment="1"/>
    <xf numFmtId="0" fontId="18" fillId="8" borderId="29" xfId="0" applyFont="1" applyFill="1" applyBorder="1" applyAlignment="1"/>
    <xf numFmtId="0" fontId="6" fillId="8" borderId="0" xfId="0" applyFont="1" applyFill="1" applyAlignment="1"/>
    <xf numFmtId="0" fontId="6" fillId="10" borderId="36" xfId="0" applyFont="1" applyFill="1" applyBorder="1" applyAlignment="1">
      <alignment wrapText="1"/>
    </xf>
    <xf numFmtId="166" fontId="6" fillId="10" borderId="0" xfId="1" applyNumberFormat="1" applyFont="1" applyFill="1" applyBorder="1"/>
    <xf numFmtId="169" fontId="6" fillId="10" borderId="17" xfId="0" applyNumberFormat="1" applyFont="1" applyFill="1" applyBorder="1"/>
    <xf numFmtId="0" fontId="6" fillId="10" borderId="36" xfId="0" applyFont="1" applyFill="1" applyBorder="1" applyAlignment="1">
      <alignment horizontal="left" wrapText="1" indent="1"/>
    </xf>
    <xf numFmtId="0" fontId="6" fillId="10" borderId="36" xfId="0" applyFont="1" applyFill="1" applyBorder="1" applyAlignment="1">
      <alignment horizontal="left" wrapText="1" indent="2"/>
    </xf>
    <xf numFmtId="0" fontId="5" fillId="10" borderId="36" xfId="0" applyFont="1" applyFill="1" applyBorder="1" applyAlignment="1">
      <alignment horizontal="left" wrapText="1" indent="3"/>
    </xf>
    <xf numFmtId="166" fontId="5" fillId="10" borderId="0" xfId="1" applyNumberFormat="1" applyFont="1" applyFill="1" applyBorder="1"/>
    <xf numFmtId="169" fontId="5" fillId="10" borderId="17" xfId="0" applyNumberFormat="1" applyFont="1" applyFill="1" applyBorder="1"/>
    <xf numFmtId="0" fontId="5" fillId="10" borderId="36" xfId="0" applyFont="1" applyFill="1" applyBorder="1" applyAlignment="1">
      <alignment horizontal="left" wrapText="1" indent="2"/>
    </xf>
    <xf numFmtId="0" fontId="6" fillId="10" borderId="29" xfId="0" applyFont="1" applyFill="1" applyBorder="1" applyAlignment="1">
      <alignment horizontal="left" wrapText="1" indent="1"/>
    </xf>
    <xf numFmtId="165" fontId="6" fillId="10" borderId="11" xfId="0" applyNumberFormat="1" applyFont="1" applyFill="1" applyBorder="1"/>
    <xf numFmtId="169" fontId="6" fillId="10" borderId="30" xfId="0" applyNumberFormat="1" applyFont="1" applyFill="1" applyBorder="1"/>
    <xf numFmtId="168" fontId="6" fillId="8" borderId="0" xfId="0" applyNumberFormat="1" applyFont="1" applyFill="1" applyBorder="1"/>
    <xf numFmtId="0" fontId="6" fillId="10" borderId="27" xfId="0" applyFont="1" applyFill="1" applyBorder="1"/>
    <xf numFmtId="164" fontId="6" fillId="10" borderId="0" xfId="0" applyNumberFormat="1" applyFont="1" applyFill="1" applyBorder="1"/>
    <xf numFmtId="164" fontId="6" fillId="10" borderId="17" xfId="0" applyNumberFormat="1" applyFont="1" applyFill="1" applyBorder="1"/>
    <xf numFmtId="0" fontId="5" fillId="10" borderId="36" xfId="0" applyFont="1" applyFill="1" applyBorder="1" applyAlignment="1">
      <alignment horizontal="left" indent="1"/>
    </xf>
    <xf numFmtId="164" fontId="5" fillId="10" borderId="0" xfId="0" applyNumberFormat="1" applyFont="1" applyFill="1" applyBorder="1"/>
    <xf numFmtId="164" fontId="5" fillId="10" borderId="17" xfId="0" applyNumberFormat="1" applyFont="1" applyFill="1" applyBorder="1"/>
    <xf numFmtId="0" fontId="5" fillId="10" borderId="36" xfId="0" applyFont="1" applyFill="1" applyBorder="1" applyAlignment="1">
      <alignment horizontal="left" indent="2"/>
    </xf>
    <xf numFmtId="0" fontId="5" fillId="10" borderId="29" xfId="0" applyFont="1" applyFill="1" applyBorder="1" applyAlignment="1">
      <alignment horizontal="left" indent="1"/>
    </xf>
    <xf numFmtId="164" fontId="5" fillId="10" borderId="11" xfId="0" applyNumberFormat="1" applyFont="1" applyFill="1" applyBorder="1"/>
    <xf numFmtId="49" fontId="6" fillId="10" borderId="27" xfId="0" applyNumberFormat="1" applyFont="1" applyFill="1" applyBorder="1"/>
    <xf numFmtId="49" fontId="5" fillId="10" borderId="36" xfId="0" applyNumberFormat="1" applyFont="1" applyFill="1" applyBorder="1" applyAlignment="1">
      <alignment horizontal="left" indent="1"/>
    </xf>
    <xf numFmtId="0" fontId="6" fillId="10" borderId="36" xfId="0" applyFont="1" applyFill="1" applyBorder="1" applyAlignment="1">
      <alignment horizontal="left" indent="2"/>
    </xf>
    <xf numFmtId="0" fontId="5" fillId="10" borderId="36" xfId="0" applyFont="1" applyFill="1" applyBorder="1" applyAlignment="1">
      <alignment horizontal="left" indent="3"/>
    </xf>
    <xf numFmtId="0" fontId="5" fillId="10" borderId="29" xfId="0" applyFont="1" applyFill="1" applyBorder="1" applyAlignment="1">
      <alignment horizontal="left" indent="3"/>
    </xf>
    <xf numFmtId="166" fontId="5" fillId="10" borderId="11" xfId="1" applyNumberFormat="1" applyFont="1" applyFill="1" applyBorder="1"/>
    <xf numFmtId="49" fontId="6" fillId="10" borderId="36" xfId="0" applyNumberFormat="1" applyFont="1" applyFill="1" applyBorder="1" applyAlignment="1">
      <alignment horizontal="left" wrapText="1"/>
    </xf>
    <xf numFmtId="49" fontId="6" fillId="10" borderId="36" xfId="0" applyNumberFormat="1" applyFont="1" applyFill="1" applyBorder="1"/>
    <xf numFmtId="0" fontId="6" fillId="10" borderId="36" xfId="0" applyFont="1" applyFill="1" applyBorder="1"/>
    <xf numFmtId="0" fontId="5" fillId="10" borderId="36" xfId="0" applyFont="1" applyFill="1" applyBorder="1"/>
    <xf numFmtId="166" fontId="6" fillId="10" borderId="0" xfId="1" applyNumberFormat="1" applyFont="1" applyFill="1" applyBorder="1" applyAlignment="1">
      <alignment horizontal="left"/>
    </xf>
    <xf numFmtId="0" fontId="6" fillId="10" borderId="36" xfId="0" applyFont="1" applyFill="1" applyBorder="1" applyAlignment="1">
      <alignment horizontal="left" indent="3"/>
    </xf>
    <xf numFmtId="0" fontId="5" fillId="10" borderId="36" xfId="0" applyFont="1" applyFill="1" applyBorder="1" applyAlignment="1">
      <alignment horizontal="left" indent="4"/>
    </xf>
    <xf numFmtId="0" fontId="40" fillId="10" borderId="29" xfId="0" applyFont="1" applyFill="1" applyBorder="1" applyAlignment="1">
      <alignment horizontal="left" indent="3"/>
    </xf>
    <xf numFmtId="0" fontId="40" fillId="10" borderId="29" xfId="0" applyFont="1" applyFill="1" applyBorder="1" applyAlignment="1">
      <alignment horizontal="center"/>
    </xf>
    <xf numFmtId="166" fontId="40" fillId="10" borderId="11" xfId="1" applyNumberFormat="1" applyFont="1" applyFill="1" applyBorder="1" applyAlignment="1">
      <alignment horizontal="left"/>
    </xf>
    <xf numFmtId="49" fontId="5" fillId="9" borderId="45" xfId="0" applyNumberFormat="1" applyFont="1" applyFill="1" applyBorder="1" applyAlignment="1">
      <alignment horizontal="right" wrapText="1"/>
    </xf>
    <xf numFmtId="172" fontId="6" fillId="9" borderId="35" xfId="0" applyNumberFormat="1" applyFont="1" applyFill="1" applyBorder="1" applyAlignment="1">
      <alignment horizontal="right" wrapText="1"/>
    </xf>
    <xf numFmtId="168" fontId="6" fillId="9" borderId="15" xfId="0" applyNumberFormat="1" applyFont="1" applyFill="1" applyBorder="1" applyAlignment="1">
      <alignment horizontal="center" wrapText="1"/>
    </xf>
    <xf numFmtId="0" fontId="41" fillId="0" borderId="0" xfId="0" applyFont="1"/>
    <xf numFmtId="166" fontId="40" fillId="10" borderId="15" xfId="1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0" fontId="5" fillId="0" borderId="25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vertical="center"/>
    </xf>
    <xf numFmtId="0" fontId="5" fillId="9" borderId="45" xfId="0" applyFont="1" applyFill="1" applyBorder="1" applyAlignment="1">
      <alignment wrapText="1"/>
    </xf>
    <xf numFmtId="172" fontId="6" fillId="9" borderId="35" xfId="0" applyNumberFormat="1" applyFont="1" applyFill="1" applyBorder="1"/>
    <xf numFmtId="164" fontId="0" fillId="0" borderId="0" xfId="0" applyNumberFormat="1" applyFill="1"/>
    <xf numFmtId="0" fontId="0" fillId="0" borderId="0" xfId="0" applyFill="1" applyBorder="1"/>
    <xf numFmtId="0" fontId="18" fillId="0" borderId="0" xfId="0" applyFont="1" applyFill="1" applyBorder="1" applyAlignment="1">
      <alignment horizontal="left"/>
    </xf>
    <xf numFmtId="0" fontId="6" fillId="9" borderId="15" xfId="0" applyFont="1" applyFill="1" applyBorder="1" applyAlignment="1">
      <alignment wrapText="1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3" borderId="27" xfId="0" applyFont="1" applyFill="1" applyBorder="1"/>
    <xf numFmtId="0" fontId="6" fillId="11" borderId="27" xfId="0" applyFont="1" applyFill="1" applyBorder="1"/>
    <xf numFmtId="0" fontId="6" fillId="3" borderId="29" xfId="0" applyFont="1" applyFill="1" applyBorder="1"/>
    <xf numFmtId="0" fontId="6" fillId="3" borderId="11" xfId="0" applyFont="1" applyFill="1" applyBorder="1"/>
    <xf numFmtId="173" fontId="6" fillId="3" borderId="11" xfId="0" applyNumberFormat="1" applyFont="1" applyFill="1" applyBorder="1"/>
    <xf numFmtId="0" fontId="6" fillId="11" borderId="29" xfId="0" applyFont="1" applyFill="1" applyBorder="1"/>
    <xf numFmtId="0" fontId="6" fillId="11" borderId="11" xfId="0" applyFont="1" applyFill="1" applyBorder="1"/>
    <xf numFmtId="0" fontId="17" fillId="12" borderId="27" xfId="0" applyFont="1" applyFill="1" applyBorder="1"/>
    <xf numFmtId="171" fontId="17" fillId="12" borderId="25" xfId="0" applyNumberFormat="1" applyFont="1" applyFill="1" applyBorder="1" applyAlignment="1">
      <alignment horizontal="center"/>
    </xf>
    <xf numFmtId="166" fontId="17" fillId="13" borderId="28" xfId="1" applyNumberFormat="1" applyFont="1" applyFill="1" applyBorder="1"/>
    <xf numFmtId="0" fontId="5" fillId="14" borderId="27" xfId="0" applyFont="1" applyFill="1" applyBorder="1"/>
    <xf numFmtId="171" fontId="5" fillId="14" borderId="25" xfId="0" applyNumberFormat="1" applyFont="1" applyFill="1" applyBorder="1" applyAlignment="1">
      <alignment horizontal="center"/>
    </xf>
    <xf numFmtId="166" fontId="5" fillId="15" borderId="28" xfId="4" applyNumberFormat="1" applyFont="1" applyFill="1" applyBorder="1"/>
    <xf numFmtId="0" fontId="42" fillId="13" borderId="36" xfId="0" applyFont="1" applyFill="1" applyBorder="1" applyAlignment="1">
      <alignment horizontal="left" indent="1"/>
    </xf>
    <xf numFmtId="166" fontId="42" fillId="13" borderId="17" xfId="1" applyNumberFormat="1" applyFont="1" applyFill="1" applyBorder="1"/>
    <xf numFmtId="0" fontId="40" fillId="15" borderId="36" xfId="0" applyFont="1" applyFill="1" applyBorder="1" applyAlignment="1">
      <alignment horizontal="left" indent="1"/>
    </xf>
    <xf numFmtId="171" fontId="40" fillId="15" borderId="0" xfId="1" applyNumberFormat="1" applyFont="1" applyFill="1" applyBorder="1"/>
    <xf numFmtId="166" fontId="40" fillId="15" borderId="17" xfId="4" applyNumberFormat="1" applyFont="1" applyFill="1" applyBorder="1"/>
    <xf numFmtId="171" fontId="5" fillId="15" borderId="0" xfId="1" applyNumberFormat="1" applyFont="1" applyFill="1" applyBorder="1"/>
    <xf numFmtId="166" fontId="5" fillId="15" borderId="17" xfId="4" applyNumberFormat="1" applyFont="1" applyFill="1" applyBorder="1"/>
    <xf numFmtId="0" fontId="17" fillId="13" borderId="36" xfId="0" applyFont="1" applyFill="1" applyBorder="1"/>
    <xf numFmtId="166" fontId="17" fillId="13" borderId="17" xfId="1" applyNumberFormat="1" applyFont="1" applyFill="1" applyBorder="1"/>
    <xf numFmtId="0" fontId="5" fillId="15" borderId="36" xfId="0" applyFont="1" applyFill="1" applyBorder="1"/>
    <xf numFmtId="166" fontId="5" fillId="14" borderId="17" xfId="0" applyNumberFormat="1" applyFont="1" applyFill="1" applyBorder="1" applyAlignment="1">
      <alignment horizontal="right"/>
    </xf>
    <xf numFmtId="0" fontId="17" fillId="13" borderId="46" xfId="0" applyFont="1" applyFill="1" applyBorder="1"/>
    <xf numFmtId="0" fontId="23" fillId="13" borderId="29" xfId="0" applyFont="1" applyFill="1" applyBorder="1"/>
    <xf numFmtId="171" fontId="23" fillId="13" borderId="11" xfId="1" applyNumberFormat="1" applyFont="1" applyFill="1" applyBorder="1"/>
    <xf numFmtId="166" fontId="23" fillId="13" borderId="30" xfId="1" applyNumberFormat="1" applyFont="1" applyFill="1" applyBorder="1"/>
    <xf numFmtId="0" fontId="6" fillId="15" borderId="19" xfId="0" applyFont="1" applyFill="1" applyBorder="1"/>
    <xf numFmtId="171" fontId="6" fillId="15" borderId="3" xfId="1" applyNumberFormat="1" applyFont="1" applyFill="1" applyBorder="1"/>
    <xf numFmtId="166" fontId="6" fillId="15" borderId="30" xfId="4" applyNumberFormat="1" applyFont="1" applyFill="1" applyBorder="1"/>
    <xf numFmtId="166" fontId="5" fillId="14" borderId="25" xfId="0" applyNumberFormat="1" applyFont="1" applyFill="1" applyBorder="1" applyAlignment="1">
      <alignment horizontal="center"/>
    </xf>
    <xf numFmtId="166" fontId="40" fillId="15" borderId="0" xfId="1" applyNumberFormat="1" applyFont="1" applyFill="1" applyBorder="1"/>
    <xf numFmtId="166" fontId="5" fillId="15" borderId="0" xfId="1" applyNumberFormat="1" applyFont="1" applyFill="1" applyBorder="1"/>
    <xf numFmtId="166" fontId="6" fillId="15" borderId="3" xfId="1" applyNumberFormat="1" applyFont="1" applyFill="1" applyBorder="1"/>
    <xf numFmtId="166" fontId="17" fillId="13" borderId="0" xfId="1" applyNumberFormat="1" applyFont="1" applyFill="1" applyBorder="1" applyAlignment="1"/>
    <xf numFmtId="166" fontId="17" fillId="12" borderId="25" xfId="0" applyNumberFormat="1" applyFont="1" applyFill="1" applyBorder="1" applyAlignment="1">
      <alignment vertical="center"/>
    </xf>
    <xf numFmtId="166" fontId="42" fillId="13" borderId="0" xfId="1" applyNumberFormat="1" applyFont="1" applyFill="1" applyBorder="1" applyAlignment="1">
      <alignment vertical="center"/>
    </xf>
    <xf numFmtId="166" fontId="17" fillId="13" borderId="0" xfId="1" applyNumberFormat="1" applyFont="1" applyFill="1" applyBorder="1" applyAlignment="1">
      <alignment vertical="center"/>
    </xf>
    <xf numFmtId="166" fontId="17" fillId="13" borderId="1" xfId="1" applyNumberFormat="1" applyFont="1" applyFill="1" applyBorder="1" applyAlignment="1">
      <alignment vertical="center"/>
    </xf>
    <xf numFmtId="166" fontId="17" fillId="13" borderId="0" xfId="1" applyNumberFormat="1" applyFont="1" applyFill="1" applyBorder="1" applyAlignment="1">
      <alignment horizontal="center" vertical="center"/>
    </xf>
    <xf numFmtId="166" fontId="23" fillId="13" borderId="11" xfId="1" applyNumberFormat="1" applyFont="1" applyFill="1" applyBorder="1" applyAlignment="1"/>
    <xf numFmtId="171" fontId="42" fillId="13" borderId="0" xfId="1" applyNumberFormat="1" applyFont="1" applyFill="1" applyBorder="1" applyAlignment="1">
      <alignment vertical="center"/>
    </xf>
    <xf numFmtId="171" fontId="17" fillId="13" borderId="0" xfId="1" applyNumberFormat="1" applyFont="1" applyFill="1" applyBorder="1" applyAlignment="1">
      <alignment vertical="center"/>
    </xf>
    <xf numFmtId="171" fontId="17" fillId="13" borderId="1" xfId="1" applyNumberFormat="1" applyFont="1" applyFill="1" applyBorder="1" applyAlignment="1">
      <alignment vertical="center"/>
    </xf>
    <xf numFmtId="0" fontId="44" fillId="16" borderId="45" xfId="0" applyFont="1" applyFill="1" applyBorder="1" applyAlignment="1">
      <alignment horizontal="left" vertical="center"/>
    </xf>
    <xf numFmtId="172" fontId="44" fillId="16" borderId="14" xfId="0" applyNumberFormat="1" applyFont="1" applyFill="1" applyBorder="1" applyAlignment="1">
      <alignment horizontal="left" vertical="center"/>
    </xf>
    <xf numFmtId="172" fontId="44" fillId="16" borderId="48" xfId="0" applyNumberFormat="1" applyFont="1" applyFill="1" applyBorder="1" applyAlignment="1">
      <alignment horizontal="left" vertical="center"/>
    </xf>
    <xf numFmtId="0" fontId="45" fillId="8" borderId="16" xfId="0" applyFont="1" applyFill="1" applyBorder="1" applyAlignment="1">
      <alignment horizontal="left" vertical="center"/>
    </xf>
    <xf numFmtId="0" fontId="17" fillId="8" borderId="25" xfId="0" applyFont="1" applyFill="1" applyBorder="1"/>
    <xf numFmtId="0" fontId="17" fillId="8" borderId="28" xfId="0" applyFont="1" applyFill="1" applyBorder="1"/>
    <xf numFmtId="0" fontId="18" fillId="8" borderId="49" xfId="0" applyFont="1" applyFill="1" applyBorder="1" applyAlignment="1">
      <alignment horizontal="left"/>
    </xf>
    <xf numFmtId="171" fontId="23" fillId="8" borderId="1" xfId="1" applyNumberFormat="1" applyFont="1" applyFill="1" applyBorder="1"/>
    <xf numFmtId="171" fontId="23" fillId="8" borderId="47" xfId="1" applyNumberFormat="1" applyFont="1" applyFill="1" applyBorder="1"/>
    <xf numFmtId="0" fontId="46" fillId="8" borderId="18" xfId="0" applyFont="1" applyFill="1" applyBorder="1" applyAlignment="1">
      <alignment horizontal="left" indent="1"/>
    </xf>
    <xf numFmtId="0" fontId="47" fillId="8" borderId="0" xfId="0" applyFont="1" applyFill="1" applyBorder="1"/>
    <xf numFmtId="171" fontId="47" fillId="8" borderId="0" xfId="1" applyNumberFormat="1" applyFont="1" applyFill="1" applyBorder="1"/>
    <xf numFmtId="171" fontId="47" fillId="8" borderId="17" xfId="1" applyNumberFormat="1" applyFont="1" applyFill="1" applyBorder="1"/>
    <xf numFmtId="0" fontId="10" fillId="8" borderId="18" xfId="0" applyFont="1" applyFill="1" applyBorder="1"/>
    <xf numFmtId="0" fontId="17" fillId="8" borderId="0" xfId="0" applyFont="1" applyFill="1" applyBorder="1"/>
    <xf numFmtId="0" fontId="17" fillId="8" borderId="17" xfId="0" applyFont="1" applyFill="1" applyBorder="1"/>
    <xf numFmtId="0" fontId="47" fillId="8" borderId="17" xfId="0" applyFont="1" applyFill="1" applyBorder="1"/>
    <xf numFmtId="0" fontId="10" fillId="8" borderId="18" xfId="0" applyFont="1" applyFill="1" applyBorder="1" applyAlignment="1">
      <alignment horizontal="left" indent="2"/>
    </xf>
    <xf numFmtId="166" fontId="23" fillId="8" borderId="0" xfId="1" applyNumberFormat="1" applyFont="1" applyFill="1" applyBorder="1"/>
    <xf numFmtId="166" fontId="23" fillId="8" borderId="17" xfId="1" applyNumberFormat="1" applyFont="1" applyFill="1" applyBorder="1"/>
    <xf numFmtId="0" fontId="10" fillId="8" borderId="18" xfId="0" applyFont="1" applyFill="1" applyBorder="1" applyAlignment="1">
      <alignment horizontal="left" indent="1"/>
    </xf>
    <xf numFmtId="165" fontId="17" fillId="8" borderId="26" xfId="0" applyNumberFormat="1" applyFont="1" applyFill="1" applyBorder="1"/>
    <xf numFmtId="165" fontId="17" fillId="8" borderId="39" xfId="0" applyNumberFormat="1" applyFont="1" applyFill="1" applyBorder="1"/>
    <xf numFmtId="0" fontId="10" fillId="8" borderId="41" xfId="0" applyFont="1" applyFill="1" applyBorder="1" applyAlignment="1">
      <alignment horizontal="left" indent="1"/>
    </xf>
    <xf numFmtId="0" fontId="17" fillId="8" borderId="11" xfId="0" applyFont="1" applyFill="1" applyBorder="1"/>
    <xf numFmtId="165" fontId="17" fillId="8" borderId="11" xfId="0" applyNumberFormat="1" applyFont="1" applyFill="1" applyBorder="1"/>
    <xf numFmtId="165" fontId="17" fillId="8" borderId="30" xfId="0" applyNumberFormat="1" applyFont="1" applyFill="1" applyBorder="1"/>
    <xf numFmtId="0" fontId="17" fillId="0" borderId="0" xfId="0" applyFont="1" applyFill="1"/>
    <xf numFmtId="0" fontId="10" fillId="8" borderId="41" xfId="0" applyFont="1" applyFill="1" applyBorder="1" applyAlignment="1">
      <alignment horizontal="left" indent="2"/>
    </xf>
    <xf numFmtId="0" fontId="17" fillId="8" borderId="30" xfId="0" applyFont="1" applyFill="1" applyBorder="1"/>
    <xf numFmtId="165" fontId="17" fillId="0" borderId="0" xfId="0" applyNumberFormat="1" applyFont="1" applyFill="1"/>
    <xf numFmtId="171" fontId="17" fillId="0" borderId="0" xfId="0" applyNumberFormat="1" applyFont="1" applyFill="1"/>
    <xf numFmtId="0" fontId="5" fillId="7" borderId="45" xfId="0" applyFont="1" applyFill="1" applyBorder="1" applyAlignment="1">
      <alignment wrapText="1"/>
    </xf>
    <xf numFmtId="172" fontId="2" fillId="7" borderId="35" xfId="0" applyNumberFormat="1" applyFont="1" applyFill="1" applyBorder="1"/>
    <xf numFmtId="0" fontId="6" fillId="7" borderId="15" xfId="0" applyNumberFormat="1" applyFont="1" applyFill="1" applyBorder="1" applyAlignment="1">
      <alignment horizontal="center" wrapText="1"/>
    </xf>
    <xf numFmtId="0" fontId="5" fillId="12" borderId="40" xfId="0" applyFont="1" applyFill="1" applyBorder="1" applyAlignment="1">
      <alignment horizontal="center" wrapText="1"/>
    </xf>
    <xf numFmtId="0" fontId="5" fillId="12" borderId="25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18" xfId="0" applyFont="1" applyFill="1" applyBorder="1"/>
    <xf numFmtId="166" fontId="5" fillId="12" borderId="0" xfId="1" applyNumberFormat="1" applyFont="1" applyFill="1" applyBorder="1"/>
    <xf numFmtId="166" fontId="5" fillId="12" borderId="17" xfId="1" applyNumberFormat="1" applyFont="1" applyFill="1" applyBorder="1"/>
    <xf numFmtId="0" fontId="5" fillId="12" borderId="49" xfId="0" quotePrefix="1" applyFont="1" applyFill="1" applyBorder="1" applyAlignment="1">
      <alignment horizontal="center" wrapText="1"/>
    </xf>
    <xf numFmtId="168" fontId="5" fillId="12" borderId="18" xfId="0" applyNumberFormat="1" applyFont="1" applyFill="1" applyBorder="1" applyAlignment="1">
      <alignment horizontal="left" wrapText="1"/>
    </xf>
    <xf numFmtId="166" fontId="5" fillId="12" borderId="1" xfId="1" applyNumberFormat="1" applyFont="1" applyFill="1" applyBorder="1"/>
    <xf numFmtId="4" fontId="5" fillId="12" borderId="18" xfId="0" applyNumberFormat="1" applyFont="1" applyFill="1" applyBorder="1" applyAlignment="1">
      <alignment horizontal="left" wrapText="1" indent="1"/>
    </xf>
    <xf numFmtId="4" fontId="5" fillId="12" borderId="18" xfId="0" applyNumberFormat="1" applyFont="1" applyFill="1" applyBorder="1" applyAlignment="1">
      <alignment horizontal="left" wrapText="1"/>
    </xf>
    <xf numFmtId="171" fontId="5" fillId="12" borderId="1" xfId="1" applyNumberFormat="1" applyFont="1" applyFill="1" applyBorder="1"/>
    <xf numFmtId="171" fontId="5" fillId="12" borderId="0" xfId="1" applyNumberFormat="1" applyFont="1" applyFill="1" applyBorder="1"/>
    <xf numFmtId="4" fontId="5" fillId="12" borderId="41" xfId="0" applyNumberFormat="1" applyFont="1" applyFill="1" applyBorder="1" applyAlignment="1">
      <alignment horizontal="left" wrapText="1" indent="1"/>
    </xf>
    <xf numFmtId="171" fontId="5" fillId="12" borderId="11" xfId="1" applyNumberFormat="1" applyFont="1" applyFill="1" applyBorder="1"/>
    <xf numFmtId="166" fontId="5" fillId="12" borderId="30" xfId="1" applyNumberFormat="1" applyFont="1" applyFill="1" applyBorder="1"/>
    <xf numFmtId="0" fontId="5" fillId="17" borderId="3" xfId="0" applyFont="1" applyFill="1" applyBorder="1" applyAlignment="1">
      <alignment wrapText="1"/>
    </xf>
    <xf numFmtId="17" fontId="6" fillId="17" borderId="3" xfId="0" applyNumberFormat="1" applyFont="1" applyFill="1" applyBorder="1" applyAlignment="1">
      <alignment horizontal="center" wrapText="1"/>
    </xf>
    <xf numFmtId="0" fontId="5" fillId="12" borderId="25" xfId="0" applyFont="1" applyFill="1" applyBorder="1" applyAlignment="1">
      <alignment wrapText="1"/>
    </xf>
    <xf numFmtId="171" fontId="5" fillId="12" borderId="25" xfId="1" applyNumberFormat="1" applyFont="1" applyFill="1" applyBorder="1"/>
    <xf numFmtId="166" fontId="5" fillId="12" borderId="25" xfId="1" applyNumberFormat="1" applyFont="1" applyFill="1" applyBorder="1" applyAlignment="1">
      <alignment horizontal="center"/>
    </xf>
    <xf numFmtId="0" fontId="5" fillId="12" borderId="0" xfId="0" applyFont="1" applyFill="1" applyBorder="1"/>
    <xf numFmtId="166" fontId="5" fillId="12" borderId="0" xfId="1" applyNumberFormat="1" applyFont="1" applyFill="1" applyBorder="1" applyAlignment="1">
      <alignment horizontal="center" vertical="top"/>
    </xf>
    <xf numFmtId="0" fontId="5" fillId="12" borderId="0" xfId="0" applyFont="1" applyFill="1" applyBorder="1" applyAlignment="1">
      <alignment wrapText="1"/>
    </xf>
    <xf numFmtId="166" fontId="5" fillId="12" borderId="1" xfId="1" applyNumberFormat="1" applyFont="1" applyFill="1" applyBorder="1" applyAlignment="1">
      <alignment horizontal="center"/>
    </xf>
    <xf numFmtId="0" fontId="5" fillId="12" borderId="0" xfId="0" applyFont="1" applyFill="1" applyBorder="1" applyAlignment="1">
      <alignment horizontal="left" wrapText="1" indent="1"/>
    </xf>
    <xf numFmtId="166" fontId="5" fillId="12" borderId="0" xfId="1" applyNumberFormat="1" applyFont="1" applyFill="1" applyBorder="1" applyAlignment="1">
      <alignment horizontal="center"/>
    </xf>
    <xf numFmtId="166" fontId="5" fillId="12" borderId="0" xfId="1" applyNumberFormat="1" applyFont="1" applyFill="1" applyBorder="1" applyAlignment="1"/>
    <xf numFmtId="0" fontId="5" fillId="12" borderId="11" xfId="0" applyFont="1" applyFill="1" applyBorder="1"/>
    <xf numFmtId="166" fontId="5" fillId="12" borderId="11" xfId="1" applyNumberFormat="1" applyFont="1" applyFill="1" applyBorder="1" applyAlignment="1"/>
    <xf numFmtId="174" fontId="0" fillId="0" borderId="0" xfId="0" applyNumberFormat="1" applyFill="1"/>
    <xf numFmtId="2" fontId="0" fillId="0" borderId="0" xfId="0" applyNumberFormat="1" applyFill="1"/>
    <xf numFmtId="0" fontId="5" fillId="0" borderId="0" xfId="0" applyFont="1" applyFill="1" applyBorder="1"/>
    <xf numFmtId="171" fontId="5" fillId="0" borderId="0" xfId="1" applyNumberFormat="1" applyFont="1" applyFill="1" applyBorder="1"/>
    <xf numFmtId="166" fontId="5" fillId="0" borderId="0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 indent="1"/>
    </xf>
    <xf numFmtId="166" fontId="5" fillId="0" borderId="0" xfId="1" applyNumberFormat="1" applyFont="1" applyFill="1" applyBorder="1" applyAlignment="1">
      <alignment horizontal="center"/>
    </xf>
    <xf numFmtId="166" fontId="5" fillId="0" borderId="0" xfId="1" applyNumberFormat="1" applyFont="1" applyFill="1" applyBorder="1" applyAlignment="1"/>
    <xf numFmtId="2" fontId="0" fillId="0" borderId="0" xfId="0" applyNumberFormat="1" applyFill="1" applyBorder="1"/>
    <xf numFmtId="17" fontId="6" fillId="0" borderId="0" xfId="0" applyNumberFormat="1" applyFont="1" applyFill="1" applyBorder="1" applyAlignment="1">
      <alignment horizontal="center" wrapText="1"/>
    </xf>
    <xf numFmtId="0" fontId="5" fillId="18" borderId="2" xfId="0" applyFont="1" applyFill="1" applyBorder="1"/>
    <xf numFmtId="0" fontId="6" fillId="18" borderId="3" xfId="0" applyNumberFormat="1" applyFont="1" applyFill="1" applyBorder="1"/>
    <xf numFmtId="17" fontId="6" fillId="18" borderId="4" xfId="0" applyNumberFormat="1" applyFont="1" applyFill="1" applyBorder="1" applyAlignment="1">
      <alignment horizontal="center" wrapText="1"/>
    </xf>
    <xf numFmtId="166" fontId="5" fillId="2" borderId="0" xfId="1" applyNumberFormat="1" applyFont="1" applyFill="1" applyBorder="1" applyAlignment="1">
      <alignment horizontal="left"/>
    </xf>
    <xf numFmtId="164" fontId="0" fillId="0" borderId="25" xfId="0" applyNumberFormat="1" applyFill="1" applyBorder="1"/>
    <xf numFmtId="166" fontId="1" fillId="0" borderId="0" xfId="1" applyNumberFormat="1" applyFont="1" applyFill="1" applyBorder="1"/>
    <xf numFmtId="165" fontId="0" fillId="0" borderId="0" xfId="0" applyNumberFormat="1" applyFont="1" applyFill="1" applyBorder="1"/>
    <xf numFmtId="0" fontId="0" fillId="0" borderId="27" xfId="0" applyFill="1" applyBorder="1"/>
    <xf numFmtId="0" fontId="2" fillId="0" borderId="28" xfId="0" applyNumberFormat="1" applyFont="1" applyFill="1" applyBorder="1"/>
    <xf numFmtId="166" fontId="1" fillId="0" borderId="17" xfId="1" applyNumberFormat="1" applyFont="1" applyFill="1" applyBorder="1"/>
    <xf numFmtId="165" fontId="0" fillId="0" borderId="17" xfId="0" applyNumberFormat="1" applyFont="1" applyFill="1" applyBorder="1"/>
    <xf numFmtId="166" fontId="1" fillId="0" borderId="11" xfId="1" applyNumberFormat="1" applyFont="1" applyFill="1" applyBorder="1"/>
    <xf numFmtId="166" fontId="1" fillId="0" borderId="30" xfId="1" applyNumberFormat="1" applyFont="1" applyFill="1" applyBorder="1"/>
    <xf numFmtId="0" fontId="4" fillId="0" borderId="0" xfId="3" applyFill="1" applyAlignment="1">
      <alignment horizontal="left" vertical="center"/>
    </xf>
    <xf numFmtId="0" fontId="10" fillId="3" borderId="14" xfId="3" applyFont="1" applyFill="1" applyBorder="1" applyAlignment="1">
      <alignment horizontal="center" wrapText="1"/>
    </xf>
    <xf numFmtId="0" fontId="10" fillId="3" borderId="15" xfId="3" applyFont="1" applyFill="1" applyBorder="1" applyAlignment="1">
      <alignment horizontal="center" wrapText="1"/>
    </xf>
    <xf numFmtId="17" fontId="6" fillId="2" borderId="6" xfId="0" applyNumberFormat="1" applyFont="1" applyFill="1" applyBorder="1" applyAlignment="1">
      <alignment horizontal="center"/>
    </xf>
    <xf numFmtId="0" fontId="2" fillId="0" borderId="25" xfId="0" applyNumberFormat="1" applyFont="1" applyFill="1" applyBorder="1" applyAlignment="1">
      <alignment horizontal="center"/>
    </xf>
    <xf numFmtId="0" fontId="9" fillId="0" borderId="0" xfId="5" applyFont="1" applyAlignment="1">
      <alignment horizontal="center"/>
    </xf>
    <xf numFmtId="0" fontId="18" fillId="0" borderId="26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0" fontId="18" fillId="0" borderId="1" xfId="5" applyFont="1" applyBorder="1" applyAlignment="1">
      <alignment horizontal="center" vertical="center"/>
    </xf>
    <xf numFmtId="0" fontId="6" fillId="6" borderId="1" xfId="5" applyFont="1" applyFill="1" applyBorder="1" applyAlignment="1">
      <alignment horizontal="center"/>
    </xf>
    <xf numFmtId="0" fontId="6" fillId="3" borderId="6" xfId="0" applyFont="1" applyFill="1" applyBorder="1" applyAlignment="1">
      <alignment horizontal="left" wrapText="1"/>
    </xf>
    <xf numFmtId="0" fontId="6" fillId="3" borderId="28" xfId="0" applyFont="1" applyFill="1" applyBorder="1" applyAlignment="1">
      <alignment horizontal="center" wrapText="1"/>
    </xf>
    <xf numFmtId="0" fontId="6" fillId="3" borderId="30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2" fillId="11" borderId="28" xfId="0" applyFont="1" applyFill="1" applyBorder="1" applyAlignment="1">
      <alignment horizontal="center" wrapText="1"/>
    </xf>
    <xf numFmtId="0" fontId="2" fillId="11" borderId="30" xfId="0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wrapText="1"/>
    </xf>
    <xf numFmtId="0" fontId="6" fillId="4" borderId="25" xfId="0" applyFont="1" applyFill="1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17" fillId="0" borderId="36" xfId="0" applyFont="1" applyBorder="1" applyAlignment="1">
      <alignment horizontal="center" vertical="center"/>
    </xf>
    <xf numFmtId="0" fontId="0" fillId="0" borderId="29" xfId="0" applyFill="1" applyBorder="1"/>
    <xf numFmtId="0" fontId="2" fillId="0" borderId="11" xfId="0" applyFont="1" applyFill="1" applyBorder="1" applyAlignment="1">
      <alignment horizontal="right"/>
    </xf>
    <xf numFmtId="0" fontId="2" fillId="0" borderId="30" xfId="0" applyFont="1" applyFill="1" applyBorder="1" applyAlignment="1">
      <alignment horizontal="right"/>
    </xf>
    <xf numFmtId="0" fontId="18" fillId="0" borderId="51" xfId="0" applyFont="1" applyFill="1" applyBorder="1" applyAlignment="1">
      <alignment horizontal="left"/>
    </xf>
    <xf numFmtId="0" fontId="10" fillId="0" borderId="52" xfId="0" applyFont="1" applyFill="1" applyBorder="1" applyAlignment="1">
      <alignment horizontal="left"/>
    </xf>
    <xf numFmtId="0" fontId="18" fillId="0" borderId="50" xfId="0" applyFont="1" applyFill="1" applyBorder="1" applyAlignment="1">
      <alignment horizontal="left"/>
    </xf>
    <xf numFmtId="0" fontId="2" fillId="8" borderId="27" xfId="0" applyFont="1" applyFill="1" applyBorder="1"/>
    <xf numFmtId="165" fontId="0" fillId="0" borderId="0" xfId="0" applyNumberFormat="1" applyFill="1"/>
    <xf numFmtId="0" fontId="0" fillId="19" borderId="36" xfId="0" applyFill="1" applyBorder="1"/>
    <xf numFmtId="165" fontId="0" fillId="19" borderId="0" xfId="0" applyNumberFormat="1" applyFill="1" applyBorder="1"/>
    <xf numFmtId="165" fontId="0" fillId="19" borderId="17" xfId="0" applyNumberFormat="1" applyFill="1" applyBorder="1"/>
    <xf numFmtId="2" fontId="0" fillId="0" borderId="0" xfId="0" applyNumberFormat="1"/>
    <xf numFmtId="0" fontId="18" fillId="20" borderId="36" xfId="0" applyFont="1" applyFill="1" applyBorder="1" applyAlignment="1">
      <alignment horizontal="left"/>
    </xf>
    <xf numFmtId="0" fontId="0" fillId="8" borderId="36" xfId="0" applyFill="1" applyBorder="1"/>
    <xf numFmtId="0" fontId="0" fillId="21" borderId="36" xfId="0" applyFill="1" applyBorder="1"/>
    <xf numFmtId="165" fontId="0" fillId="21" borderId="0" xfId="0" applyNumberFormat="1" applyFont="1" applyFill="1" applyBorder="1"/>
    <xf numFmtId="165" fontId="0" fillId="21" borderId="17" xfId="0" applyNumberFormat="1" applyFont="1" applyFill="1" applyBorder="1"/>
    <xf numFmtId="0" fontId="0" fillId="21" borderId="29" xfId="0" applyFill="1" applyBorder="1"/>
    <xf numFmtId="0" fontId="0" fillId="21" borderId="11" xfId="0" applyFill="1" applyBorder="1"/>
    <xf numFmtId="0" fontId="0" fillId="21" borderId="30" xfId="0" applyFill="1" applyBorder="1"/>
    <xf numFmtId="0" fontId="2" fillId="8" borderId="0" xfId="0" applyFont="1" applyFill="1"/>
    <xf numFmtId="0" fontId="9" fillId="0" borderId="51" xfId="0" applyFont="1" applyFill="1" applyBorder="1"/>
    <xf numFmtId="172" fontId="9" fillId="0" borderId="52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8" borderId="17" xfId="0" applyNumberFormat="1" applyFont="1" applyFill="1" applyBorder="1"/>
    <xf numFmtId="0" fontId="2" fillId="8" borderId="0" xfId="0" applyFont="1" applyFill="1" applyBorder="1" applyAlignment="1">
      <alignment horizontal="right"/>
    </xf>
    <xf numFmtId="0" fontId="2" fillId="8" borderId="17" xfId="0" applyFont="1" applyFill="1" applyBorder="1" applyAlignment="1">
      <alignment horizontal="right"/>
    </xf>
    <xf numFmtId="0" fontId="2" fillId="8" borderId="46" xfId="0" applyFont="1" applyFill="1" applyBorder="1"/>
    <xf numFmtId="0" fontId="2" fillId="8" borderId="1" xfId="0" applyFont="1" applyFill="1" applyBorder="1" applyAlignment="1">
      <alignment horizontal="right"/>
    </xf>
    <xf numFmtId="0" fontId="2" fillId="8" borderId="47" xfId="0" applyFont="1" applyFill="1" applyBorder="1" applyAlignment="1">
      <alignment horizontal="right"/>
    </xf>
    <xf numFmtId="0" fontId="9" fillId="0" borderId="0" xfId="0" applyFont="1" applyFill="1" applyBorder="1"/>
    <xf numFmtId="172" fontId="9" fillId="0" borderId="0" xfId="0" applyNumberFormat="1" applyFont="1" applyFill="1" applyBorder="1" applyAlignment="1">
      <alignment horizontal="center"/>
    </xf>
    <xf numFmtId="0" fontId="0" fillId="8" borderId="27" xfId="0" applyFill="1" applyBorder="1"/>
    <xf numFmtId="0" fontId="18" fillId="20" borderId="29" xfId="0" applyFont="1" applyFill="1" applyBorder="1"/>
    <xf numFmtId="2" fontId="0" fillId="20" borderId="0" xfId="0" applyNumberFormat="1" applyFont="1" applyFill="1" applyBorder="1"/>
    <xf numFmtId="2" fontId="0" fillId="20" borderId="17" xfId="0" applyNumberFormat="1" applyFont="1" applyFill="1" applyBorder="1"/>
    <xf numFmtId="2" fontId="0" fillId="20" borderId="11" xfId="0" applyNumberFormat="1" applyFont="1" applyFill="1" applyBorder="1"/>
    <xf numFmtId="2" fontId="0" fillId="20" borderId="30" xfId="0" applyNumberFormat="1" applyFont="1" applyFill="1" applyBorder="1"/>
    <xf numFmtId="0" fontId="2" fillId="8" borderId="25" xfId="0" applyNumberFormat="1" applyFont="1" applyFill="1" applyBorder="1" applyAlignment="1">
      <alignment horizontal="center"/>
    </xf>
    <xf numFmtId="0" fontId="2" fillId="8" borderId="28" xfId="0" applyNumberFormat="1" applyFont="1" applyFill="1" applyBorder="1"/>
    <xf numFmtId="166" fontId="34" fillId="0" borderId="0" xfId="8" applyNumberFormat="1" applyFont="1" applyFill="1" applyBorder="1" applyAlignment="1">
      <alignment horizontal="right"/>
    </xf>
    <xf numFmtId="0" fontId="39" fillId="0" borderId="0" xfId="10" applyFont="1" applyFill="1"/>
    <xf numFmtId="0" fontId="2" fillId="0" borderId="0" xfId="0" applyFont="1" applyAlignment="1">
      <alignment horizontal="center"/>
    </xf>
    <xf numFmtId="0" fontId="43" fillId="0" borderId="0" xfId="0" applyFont="1"/>
    <xf numFmtId="0" fontId="2" fillId="0" borderId="0" xfId="0" applyFont="1" applyFill="1" applyAlignment="1"/>
    <xf numFmtId="0" fontId="7" fillId="0" borderId="0" xfId="0" applyFont="1"/>
    <xf numFmtId="0" fontId="17" fillId="0" borderId="0" xfId="0" applyFont="1" applyAlignment="1">
      <alignment vertical="center"/>
    </xf>
    <xf numFmtId="0" fontId="18" fillId="0" borderId="0" xfId="0" applyFont="1" applyFill="1" applyBorder="1"/>
    <xf numFmtId="2" fontId="0" fillId="0" borderId="0" xfId="0" applyNumberFormat="1" applyFont="1" applyFill="1" applyBorder="1"/>
    <xf numFmtId="0" fontId="16" fillId="0" borderId="0" xfId="0" applyFont="1"/>
    <xf numFmtId="0" fontId="28" fillId="0" borderId="0" xfId="0" applyFont="1"/>
    <xf numFmtId="0" fontId="16" fillId="0" borderId="0" xfId="0" applyFont="1" applyAlignment="1">
      <alignment horizontal="left" vertical="top"/>
    </xf>
    <xf numFmtId="0" fontId="2" fillId="8" borderId="25" xfId="0" applyNumberFormat="1" applyFont="1" applyFill="1" applyBorder="1"/>
    <xf numFmtId="0" fontId="2" fillId="8" borderId="36" xfId="0" applyFont="1" applyFill="1" applyBorder="1"/>
    <xf numFmtId="0" fontId="18" fillId="20" borderId="29" xfId="0" applyFont="1" applyFill="1" applyBorder="1" applyAlignment="1">
      <alignment wrapText="1"/>
    </xf>
    <xf numFmtId="3" fontId="5" fillId="0" borderId="26" xfId="5" applyNumberFormat="1" applyFont="1" applyBorder="1"/>
    <xf numFmtId="3" fontId="5" fillId="0" borderId="0" xfId="5" applyNumberFormat="1" applyFont="1"/>
    <xf numFmtId="3" fontId="5" fillId="0" borderId="1" xfId="5" applyNumberFormat="1" applyFont="1" applyBorder="1"/>
    <xf numFmtId="3" fontId="6" fillId="0" borderId="0" xfId="5" applyNumberFormat="1" applyFont="1" applyBorder="1"/>
    <xf numFmtId="0" fontId="6" fillId="3" borderId="3" xfId="0" applyFont="1" applyFill="1" applyBorder="1" applyAlignment="1">
      <alignment wrapText="1"/>
    </xf>
    <xf numFmtId="173" fontId="6" fillId="3" borderId="3" xfId="0" applyNumberFormat="1" applyFont="1" applyFill="1" applyBorder="1" applyAlignment="1">
      <alignment wrapText="1"/>
    </xf>
    <xf numFmtId="0" fontId="6" fillId="3" borderId="3" xfId="0" applyFont="1" applyFill="1" applyBorder="1" applyAlignment="1">
      <alignment horizontal="center" vertical="top" wrapText="1"/>
    </xf>
    <xf numFmtId="0" fontId="5" fillId="12" borderId="0" xfId="0" applyFont="1" applyFill="1"/>
    <xf numFmtId="0" fontId="5" fillId="12" borderId="6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Continuous"/>
    </xf>
    <xf numFmtId="0" fontId="6" fillId="12" borderId="0" xfId="0" applyFont="1" applyFill="1"/>
    <xf numFmtId="165" fontId="5" fillId="12" borderId="0" xfId="0" applyNumberFormat="1" applyFont="1" applyFill="1"/>
    <xf numFmtId="169" fontId="5" fillId="12" borderId="0" xfId="0" applyNumberFormat="1" applyFont="1" applyFill="1"/>
    <xf numFmtId="0" fontId="6" fillId="12" borderId="0" xfId="0" applyFont="1" applyFill="1" applyAlignment="1">
      <alignment horizontal="left" indent="1"/>
    </xf>
    <xf numFmtId="165" fontId="5" fillId="12" borderId="8" xfId="0" applyNumberFormat="1" applyFont="1" applyFill="1" applyBorder="1"/>
    <xf numFmtId="0" fontId="5" fillId="12" borderId="11" xfId="0" applyFont="1" applyFill="1" applyBorder="1" applyAlignment="1">
      <alignment horizontal="left" indent="2"/>
    </xf>
    <xf numFmtId="165" fontId="5" fillId="12" borderId="11" xfId="0" applyNumberFormat="1" applyFont="1" applyFill="1" applyBorder="1"/>
    <xf numFmtId="0" fontId="2" fillId="0" borderId="29" xfId="0" applyFont="1" applyFill="1" applyBorder="1"/>
    <xf numFmtId="0" fontId="6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Continuous"/>
    </xf>
    <xf numFmtId="169" fontId="5" fillId="0" borderId="0" xfId="0" applyNumberFormat="1" applyFont="1" applyFill="1"/>
    <xf numFmtId="165" fontId="5" fillId="0" borderId="0" xfId="0" applyNumberFormat="1" applyFont="1" applyFill="1" applyBorder="1"/>
    <xf numFmtId="0" fontId="16" fillId="0" borderId="0" xfId="0" applyFont="1" applyFill="1" applyAlignment="1">
      <alignment horizontal="left" vertical="top"/>
    </xf>
    <xf numFmtId="17" fontId="2" fillId="0" borderId="0" xfId="0" applyNumberFormat="1" applyFont="1" applyFill="1"/>
    <xf numFmtId="165" fontId="0" fillId="0" borderId="11" xfId="0" applyNumberFormat="1" applyFill="1" applyBorder="1"/>
    <xf numFmtId="165" fontId="0" fillId="0" borderId="30" xfId="0" applyNumberFormat="1" applyFill="1" applyBorder="1"/>
    <xf numFmtId="0" fontId="43" fillId="0" borderId="0" xfId="0" applyFont="1" applyFill="1"/>
    <xf numFmtId="0" fontId="2" fillId="0" borderId="0" xfId="0" applyFont="1" applyFill="1"/>
    <xf numFmtId="0" fontId="16" fillId="0" borderId="0" xfId="0" applyFont="1" applyAlignment="1">
      <alignment horizontal="left" vertical="center"/>
    </xf>
    <xf numFmtId="0" fontId="23" fillId="0" borderId="0" xfId="0" applyFont="1" applyAlignment="1">
      <alignment horizontal="left" vertical="top"/>
    </xf>
  </cellXfs>
  <cellStyles count="11">
    <cellStyle name="Comma" xfId="1" builtinId="3"/>
    <cellStyle name="Comma 2" xfId="8" xr:uid="{F8BEB37A-AB78-47D2-9627-1D9B93AA7D4A}"/>
    <cellStyle name="Normal" xfId="0" builtinId="0"/>
    <cellStyle name="Normal 2" xfId="5" xr:uid="{797B2BF8-EF8A-4775-B8C6-3584C0DAA177}"/>
    <cellStyle name="Normal 3" xfId="6" xr:uid="{EC79FF0C-DC66-4943-97A5-72E44430A006}"/>
    <cellStyle name="Normal 4" xfId="10" xr:uid="{B4F6EA93-DC4B-4214-A8E8-76613669AA31}"/>
    <cellStyle name="Normal 5" xfId="3" xr:uid="{79396429-6F67-495C-9422-63AD40D7E919}"/>
    <cellStyle name="Normal 6" xfId="2" xr:uid="{7AAA7A5A-73A3-40F2-88E2-62F38885C7A5}"/>
    <cellStyle name="Percent" xfId="4" builtinId="5"/>
    <cellStyle name="Percent 2" xfId="7" xr:uid="{48DB5F68-2354-468C-89F6-62CB9F625643}"/>
    <cellStyle name="Percent 3" xfId="9" xr:uid="{24DDBA9E-46DF-4076-BD62-A502F1EBD828}"/>
  </cellStyles>
  <dxfs count="0"/>
  <tableStyles count="0" defaultTableStyle="TableStyleMedium2" defaultPivotStyle="PivotStyleLight16"/>
  <colors>
    <mruColors>
      <color rgb="FFD6B31D"/>
      <color rgb="FFEEB0B0"/>
      <color rgb="FFE89090"/>
      <color rgb="FF98B954"/>
      <color rgb="FFCC3300"/>
      <color rgb="FF8238BA"/>
      <color rgb="FF948A54"/>
      <color rgb="FFFAC090"/>
      <color rgb="FFB9CDE5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5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1'!$C$2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>
              <a:solidFill>
                <a:srgbClr val="4A80BB"/>
              </a:solidFill>
            </a:ln>
          </c:spPr>
          <c:marker>
            <c:symbol val="diamond"/>
            <c:size val="7"/>
            <c:spPr>
              <a:solidFill>
                <a:srgbClr val="4A80BB"/>
              </a:solidFill>
            </c:spPr>
          </c:marker>
          <c:dLbls>
            <c:dLbl>
              <c:idx val="0"/>
              <c:layout>
                <c:manualLayout>
                  <c:x val="-7.3599428213415724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3-4FBF-AAE5-03B75C42688C}"/>
                </c:ext>
              </c:extLst>
            </c:dLbl>
            <c:dLbl>
              <c:idx val="1"/>
              <c:layout>
                <c:manualLayout>
                  <c:x val="-5.8264063617382719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3-4FBF-AAE5-03B75C42688C}"/>
                </c:ext>
              </c:extLst>
            </c:dLbl>
            <c:dLbl>
              <c:idx val="2"/>
              <c:layout>
                <c:manualLayout>
                  <c:x val="-5.6979003981145311E-2"/>
                  <c:y val="8.860522235986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406165857985978E-2"/>
                      <c:h val="0.111582467092774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053-4FBF-AAE5-03B75C42688C}"/>
                </c:ext>
              </c:extLst>
            </c:dLbl>
            <c:dLbl>
              <c:idx val="3"/>
              <c:layout>
                <c:manualLayout>
                  <c:x val="-5.0679368666520702E-2"/>
                  <c:y val="7.3297081249894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3-4FBF-AAE5-03B75C42688C}"/>
                </c:ext>
              </c:extLst>
            </c:dLbl>
            <c:dLbl>
              <c:idx val="4"/>
              <c:layout>
                <c:manualLayout>
                  <c:x val="-5.0597212267447907E-2"/>
                  <c:y val="3.95759907191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3-4FBF-AAE5-03B75C4268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1'!$B$3:$B$7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1'!$C$3:$C$7</c:f>
              <c:numCache>
                <c:formatCode>0.00</c:formatCode>
                <c:ptCount val="5"/>
                <c:pt idx="0">
                  <c:v>61.671272215569992</c:v>
                </c:pt>
                <c:pt idx="1">
                  <c:v>77.009915441963344</c:v>
                </c:pt>
                <c:pt idx="2">
                  <c:v>140.45217305659665</c:v>
                </c:pt>
                <c:pt idx="3">
                  <c:v>111.09693368362667</c:v>
                </c:pt>
                <c:pt idx="4">
                  <c:v>102.54492999938999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3-4FBF-AAE5-03B75C42688C}"/>
            </c:ext>
          </c:extLst>
        </c:ser>
        <c:ser>
          <c:idx val="1"/>
          <c:order val="1"/>
          <c:tx>
            <c:strRef>
              <c:f>'Figure 1'!$D$2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BE4B48"/>
              </a:solidFill>
            </a:ln>
          </c:spPr>
          <c:marker>
            <c:symbol val="square"/>
            <c:size val="7"/>
            <c:spPr>
              <a:solidFill>
                <a:srgbClr val="BE4B48"/>
              </a:solidFill>
              <a:ln>
                <a:solidFill>
                  <a:srgbClr val="BE4B48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3-4FBF-AAE5-03B75C42688C}"/>
                </c:ext>
              </c:extLst>
            </c:dLbl>
            <c:dLbl>
              <c:idx val="1"/>
              <c:layout>
                <c:manualLayout>
                  <c:x val="-5.2708442694663168E-2"/>
                  <c:y val="-6.481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3-4FBF-AAE5-03B75C42688C}"/>
                </c:ext>
              </c:extLst>
            </c:dLbl>
            <c:dLbl>
              <c:idx val="2"/>
              <c:layout>
                <c:manualLayout>
                  <c:x val="-6.10417760279965E-2"/>
                  <c:y val="-5.55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3-4FBF-AAE5-03B75C42688C}"/>
                </c:ext>
              </c:extLst>
            </c:dLbl>
            <c:dLbl>
              <c:idx val="3"/>
              <c:layout>
                <c:manualLayout>
                  <c:x val="-6.9375109361329942E-2"/>
                  <c:y val="-5.5555555555555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3-4FBF-AAE5-03B75C42688C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3-4FBF-AAE5-03B75C4268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1'!$B$3:$B$7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1'!$D$3:$D$7</c:f>
              <c:numCache>
                <c:formatCode>0.00</c:formatCode>
                <c:ptCount val="5"/>
                <c:pt idx="0">
                  <c:v>90.80463077682667</c:v>
                </c:pt>
                <c:pt idx="1">
                  <c:v>115.65630275484334</c:v>
                </c:pt>
                <c:pt idx="2">
                  <c:v>139.08630037768333</c:v>
                </c:pt>
                <c:pt idx="3">
                  <c:v>129.53999333168335</c:v>
                </c:pt>
                <c:pt idx="4">
                  <c:v>117.27732095105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53-4FBF-AAE5-03B75C42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1"/>
        <c:majorTickMark val="out"/>
        <c:minorTickMark val="none"/>
        <c:tickLblPos val="nextTo"/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14433668641905"/>
          <c:y val="4.0827217673887653E-2"/>
          <c:w val="0.85890485564304464"/>
          <c:h val="0.54905442156434825"/>
        </c:manualLayout>
      </c:layout>
      <c:barChart>
        <c:barDir val="col"/>
        <c:grouping val="stacked"/>
        <c:varyColors val="0"/>
        <c:ser>
          <c:idx val="0"/>
          <c:order val="0"/>
          <c:tx>
            <c:v>KYD M2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'[14]MS report'!$O$1:$W$2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  <c:pt idx="7">
                    <c:v>2024</c:v>
                  </c:pt>
                </c:lvl>
              </c:multiLvlStrCache>
            </c:multiLvlStrRef>
          </c:cat>
          <c:val>
            <c:numRef>
              <c:f>'Figure 9'!$B$4:$J$4</c:f>
              <c:numCache>
                <c:formatCode>_(* #,##0.0_);_(* \(#,##0.0\);_(* "-"??_);_(@_)</c:formatCode>
                <c:ptCount val="9"/>
                <c:pt idx="0">
                  <c:v>2502.4705843833335</c:v>
                </c:pt>
                <c:pt idx="1">
                  <c:v>2478.0745047999999</c:v>
                </c:pt>
                <c:pt idx="2">
                  <c:v>2420.0611944916673</c:v>
                </c:pt>
                <c:pt idx="3">
                  <c:v>2559.0104804833331</c:v>
                </c:pt>
                <c:pt idx="4">
                  <c:v>2620.0360470666665</c:v>
                </c:pt>
                <c:pt idx="5">
                  <c:v>2491.2188165916668</c:v>
                </c:pt>
                <c:pt idx="6">
                  <c:v>2400.8722309249997</c:v>
                </c:pt>
                <c:pt idx="7">
                  <c:v>2631.0556202916669</c:v>
                </c:pt>
                <c:pt idx="8">
                  <c:v>2605.780954975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2-405A-BF37-87718AA97E29}"/>
            </c:ext>
          </c:extLst>
        </c:ser>
        <c:ser>
          <c:idx val="1"/>
          <c:order val="1"/>
          <c:tx>
            <c:v>Foreign Currency M2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'[14]MS report'!$O$1:$W$2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  <c:pt idx="7">
                    <c:v>2024</c:v>
                  </c:pt>
                </c:lvl>
              </c:multiLvlStrCache>
            </c:multiLvlStrRef>
          </c:cat>
          <c:val>
            <c:numRef>
              <c:f>'Figure 9'!$B$5:$J$5</c:f>
              <c:numCache>
                <c:formatCode>_(* #,##0.0_);_(* \(#,##0.0\);_(* "-"??_);_(@_)</c:formatCode>
                <c:ptCount val="9"/>
                <c:pt idx="0">
                  <c:v>6054.9924405250003</c:v>
                </c:pt>
                <c:pt idx="1">
                  <c:v>6444.6554694000006</c:v>
                </c:pt>
                <c:pt idx="2">
                  <c:v>6000.312322025</c:v>
                </c:pt>
                <c:pt idx="3">
                  <c:v>5978.039185366667</c:v>
                </c:pt>
                <c:pt idx="4">
                  <c:v>5689.2554335416671</c:v>
                </c:pt>
                <c:pt idx="5">
                  <c:v>6034.7339164416671</c:v>
                </c:pt>
                <c:pt idx="6">
                  <c:v>5827.1795818666669</c:v>
                </c:pt>
                <c:pt idx="7">
                  <c:v>5843.3880143999995</c:v>
                </c:pt>
                <c:pt idx="8">
                  <c:v>5906.2173051916661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2-405A-BF37-87718AA9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57989248"/>
        <c:axId val="657992776"/>
      </c:barChart>
      <c:lineChart>
        <c:grouping val="stacked"/>
        <c:varyColors val="0"/>
        <c:ser>
          <c:idx val="2"/>
          <c:order val="2"/>
          <c:tx>
            <c:v>Money Supply (M2)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3973063973063973E-2"/>
                  <c:y val="-5.2631578947368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2-405A-BF37-87718AA97E29}"/>
                </c:ext>
              </c:extLst>
            </c:dLbl>
            <c:dLbl>
              <c:idx val="1"/>
              <c:layout>
                <c:manualLayout>
                  <c:x val="-5.387205387205387E-2"/>
                  <c:y val="-4.6783625730994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2-405A-BF37-87718AA97E29}"/>
                </c:ext>
              </c:extLst>
            </c:dLbl>
            <c:dLbl>
              <c:idx val="2"/>
              <c:layout>
                <c:manualLayout>
                  <c:x val="-5.0505050505050567E-2"/>
                  <c:y val="-6.432748538011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2-405A-BF37-87718AA97E29}"/>
                </c:ext>
              </c:extLst>
            </c:dLbl>
            <c:dLbl>
              <c:idx val="3"/>
              <c:layout>
                <c:manualLayout>
                  <c:x val="-6.7340067340067339E-2"/>
                  <c:y val="-6.432748538011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2-405A-BF37-87718AA97E29}"/>
                </c:ext>
              </c:extLst>
            </c:dLbl>
            <c:dLbl>
              <c:idx val="4"/>
              <c:layout>
                <c:manualLayout>
                  <c:x val="-5.3872053872053932E-2"/>
                  <c:y val="-6.432748538011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2-405A-BF37-87718AA97E29}"/>
                </c:ext>
              </c:extLst>
            </c:dLbl>
            <c:dLbl>
              <c:idx val="5"/>
              <c:layout>
                <c:manualLayout>
                  <c:x val="-6.0606060606060733E-2"/>
                  <c:y val="-6.432748538011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2-405A-BF37-87718AA97E29}"/>
                </c:ext>
              </c:extLst>
            </c:dLbl>
            <c:dLbl>
              <c:idx val="6"/>
              <c:layout>
                <c:manualLayout>
                  <c:x val="-6.7340067340067339E-2"/>
                  <c:y val="-5.8479532163742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2-405A-BF37-87718AA97E29}"/>
                </c:ext>
              </c:extLst>
            </c:dLbl>
            <c:dLbl>
              <c:idx val="7"/>
              <c:layout>
                <c:manualLayout>
                  <c:x val="-6.0606060606060483E-2"/>
                  <c:y val="-5.8479532163742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2-405A-BF37-87718AA97E29}"/>
                </c:ext>
              </c:extLst>
            </c:dLbl>
            <c:dLbl>
              <c:idx val="8"/>
              <c:layout>
                <c:manualLayout>
                  <c:x val="-3.0303030303030304E-2"/>
                  <c:y val="-7.0175438596491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2-405A-BF37-87718AA97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9'!$B$1:$J$2</c:f>
              <c:multiLvlStrCache>
                <c:ptCount val="9"/>
                <c:lvl>
                  <c:pt idx="0">
                    <c:v>Mar-22</c:v>
                  </c:pt>
                  <c:pt idx="1">
                    <c:v>Jun-22</c:v>
                  </c:pt>
                  <c:pt idx="2">
                    <c:v>Sep-22</c:v>
                  </c:pt>
                  <c:pt idx="3">
                    <c:v>Dec-22</c:v>
                  </c:pt>
                  <c:pt idx="4">
                    <c:v>Mar-23</c:v>
                  </c:pt>
                  <c:pt idx="5">
                    <c:v>Jun-23</c:v>
                  </c:pt>
                  <c:pt idx="6">
                    <c:v>Sep-23</c:v>
                  </c:pt>
                  <c:pt idx="7">
                    <c:v>Dec-23</c:v>
                  </c:pt>
                  <c:pt idx="8">
                    <c:v>Mar-24</c:v>
                  </c:pt>
                </c:lvl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</c:multiLvlStrCache>
            </c:multiLvlStrRef>
          </c:cat>
          <c:val>
            <c:numRef>
              <c:f>'Figure 9'!$B$3:$J$3</c:f>
              <c:numCache>
                <c:formatCode>_(* #,##0.0_);_(* \(#,##0.0\);_(* "-"??_);_(@_)</c:formatCode>
                <c:ptCount val="9"/>
                <c:pt idx="0">
                  <c:v>8557.463024908333</c:v>
                </c:pt>
                <c:pt idx="1">
                  <c:v>8922.7299741999996</c:v>
                </c:pt>
                <c:pt idx="2">
                  <c:v>8420.3735165166672</c:v>
                </c:pt>
                <c:pt idx="3">
                  <c:v>8537.0496658500015</c:v>
                </c:pt>
                <c:pt idx="4">
                  <c:v>8309.2914806083336</c:v>
                </c:pt>
                <c:pt idx="5">
                  <c:v>8525.9527330333349</c:v>
                </c:pt>
                <c:pt idx="6">
                  <c:v>8228.0518127916675</c:v>
                </c:pt>
                <c:pt idx="7">
                  <c:v>8474.4436346916664</c:v>
                </c:pt>
                <c:pt idx="8">
                  <c:v>8511.9982601666652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2-405A-BF37-87718AA9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9248"/>
        <c:axId val="657992776"/>
      </c:lineChart>
      <c:catAx>
        <c:axId val="657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92776"/>
        <c:crosses val="autoZero"/>
        <c:auto val="1"/>
        <c:lblAlgn val="ctr"/>
        <c:lblOffset val="100"/>
        <c:noMultiLvlLbl val="0"/>
      </c:catAx>
      <c:valAx>
        <c:axId val="657992776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892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762684090167944E-2"/>
          <c:y val="0.87371376769977582"/>
          <c:w val="0.98558573928258963"/>
          <c:h val="0.1209507144940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29418197725283"/>
          <c:y val="4.6770924467774859E-2"/>
          <c:w val="0.83047075374959423"/>
          <c:h val="0.50553019624709317"/>
        </c:manualLayout>
      </c:layout>
      <c:lineChart>
        <c:grouping val="standard"/>
        <c:varyColors val="0"/>
        <c:ser>
          <c:idx val="0"/>
          <c:order val="0"/>
          <c:tx>
            <c:strRef>
              <c:f>'Figure 10'!$A$3</c:f>
              <c:strCache>
                <c:ptCount val="1"/>
                <c:pt idx="0">
                  <c:v>Credit to Businesses</c:v>
                </c:pt>
              </c:strCache>
            </c:strRef>
          </c:tx>
          <c:marker>
            <c:spPr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5.4366547877816029E-2"/>
                  <c:y val="-8.5925931653605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AF-4418-AD9B-1A1A75C371F8}"/>
                </c:ext>
              </c:extLst>
            </c:dLbl>
            <c:dLbl>
              <c:idx val="4"/>
              <c:layout>
                <c:manualLayout>
                  <c:x val="-6.8078788707883892E-2"/>
                  <c:y val="-7.9788365106919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F-4418-AD9B-1A1A75C371F8}"/>
                </c:ext>
              </c:extLst>
            </c:dLbl>
            <c:dLbl>
              <c:idx val="8"/>
              <c:layout>
                <c:manualLayout>
                  <c:x val="-2.7231515483154556E-3"/>
                  <c:y val="-7.3650798560233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F-4418-AD9B-1A1A75C371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10'!$B$3:$J$3</c:f>
              <c:numCache>
                <c:formatCode>_(* #,##0.0_);_(* \(#,##0.0\);_(* "-"??_);_(@_)</c:formatCode>
                <c:ptCount val="9"/>
                <c:pt idx="0">
                  <c:v>1201.9948670833332</c:v>
                </c:pt>
                <c:pt idx="1">
                  <c:v>1215.4993793333335</c:v>
                </c:pt>
                <c:pt idx="2">
                  <c:v>1204.1876066666666</c:v>
                </c:pt>
                <c:pt idx="3">
                  <c:v>1160.7304495166666</c:v>
                </c:pt>
                <c:pt idx="4">
                  <c:v>1148.9417282666668</c:v>
                </c:pt>
                <c:pt idx="5">
                  <c:v>1188.9401359416668</c:v>
                </c:pt>
                <c:pt idx="6">
                  <c:v>1314.2661593833334</c:v>
                </c:pt>
                <c:pt idx="7">
                  <c:v>1329.5331965999999</c:v>
                </c:pt>
                <c:pt idx="8">
                  <c:v>1359.9661180583332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AF-4418-AD9B-1A1A75C371F8}"/>
            </c:ext>
          </c:extLst>
        </c:ser>
        <c:ser>
          <c:idx val="1"/>
          <c:order val="1"/>
          <c:tx>
            <c:strRef>
              <c:f>'Figure 10'!$A$9</c:f>
              <c:strCache>
                <c:ptCount val="1"/>
                <c:pt idx="0">
                  <c:v>Credit to Households</c:v>
                </c:pt>
              </c:strCache>
            </c:strRef>
          </c:tx>
          <c:marker>
            <c:symbol val="diamond"/>
            <c:size val="7"/>
            <c:spPr>
              <a:solidFill>
                <a:schemeClr val="accent3">
                  <a:lumMod val="75000"/>
                </a:schemeClr>
              </a:solidFill>
              <a:ln w="6350"/>
            </c:spPr>
          </c:marker>
          <c:dLbls>
            <c:dLbl>
              <c:idx val="0"/>
              <c:layout>
                <c:manualLayout>
                  <c:x val="-5.4366547877816057E-2"/>
                  <c:y val="-7.9788365106919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F-4418-AD9B-1A1A75C371F8}"/>
                </c:ext>
              </c:extLst>
            </c:dLbl>
            <c:dLbl>
              <c:idx val="4"/>
              <c:layout>
                <c:manualLayout>
                  <c:x val="-6.2632485611253175E-2"/>
                  <c:y val="-7.365079856023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F-4418-AD9B-1A1A75C371F8}"/>
                </c:ext>
              </c:extLst>
            </c:dLbl>
            <c:dLbl>
              <c:idx val="8"/>
              <c:layout>
                <c:manualLayout>
                  <c:x val="-1.6338909289892234E-2"/>
                  <c:y val="-7.365079856023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F-4418-AD9B-1A1A75C371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10'!$B$9:$J$9</c:f>
              <c:numCache>
                <c:formatCode>_(* #,##0.0_);_(* \(#,##0.0\);_(* "-"??_);_(@_)</c:formatCode>
                <c:ptCount val="9"/>
                <c:pt idx="0">
                  <c:v>2347.9374030333333</c:v>
                </c:pt>
                <c:pt idx="1">
                  <c:v>2385.8378263583336</c:v>
                </c:pt>
                <c:pt idx="2">
                  <c:v>2432.771273625</c:v>
                </c:pt>
                <c:pt idx="3">
                  <c:v>2448.4128125749999</c:v>
                </c:pt>
                <c:pt idx="4">
                  <c:v>2430.5778225499998</c:v>
                </c:pt>
                <c:pt idx="5">
                  <c:v>2435.6773434583338</c:v>
                </c:pt>
                <c:pt idx="6">
                  <c:v>2430.023189616667</c:v>
                </c:pt>
                <c:pt idx="7">
                  <c:v>2441.9763825666669</c:v>
                </c:pt>
                <c:pt idx="8">
                  <c:v>2437.8260587083328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AF-4418-AD9B-1A1A75C3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8072"/>
        <c:axId val="657996696"/>
      </c:lineChart>
      <c:catAx>
        <c:axId val="657988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96696"/>
        <c:crosses val="autoZero"/>
        <c:auto val="1"/>
        <c:lblAlgn val="ctr"/>
        <c:lblOffset val="100"/>
        <c:noMultiLvlLbl val="0"/>
      </c:catAx>
      <c:valAx>
        <c:axId val="657996696"/>
        <c:scaling>
          <c:orientation val="minMax"/>
          <c:max val="2800"/>
          <c:min val="400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8807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9.5355209670717062E-3"/>
          <c:y val="0.8554665133449959"/>
          <c:w val="0.98562593705052481"/>
          <c:h val="0.10347156536786128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11'!$B$4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dkHorz">
              <a:fgClr>
                <a:schemeClr val="accent5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11'!$C$1:$K$2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11'!$C$4:$K$4</c:f>
              <c:numCache>
                <c:formatCode>0.0</c:formatCode>
                <c:ptCount val="9"/>
                <c:pt idx="0">
                  <c:v>0.52479118353636722</c:v>
                </c:pt>
                <c:pt idx="1">
                  <c:v>0.54479200110881276</c:v>
                </c:pt>
                <c:pt idx="2">
                  <c:v>0.51979226217945629</c:v>
                </c:pt>
                <c:pt idx="3">
                  <c:v>0.51795537845354578</c:v>
                </c:pt>
                <c:pt idx="4">
                  <c:v>0.49697595620873192</c:v>
                </c:pt>
                <c:pt idx="5">
                  <c:v>0.51545311539862948</c:v>
                </c:pt>
                <c:pt idx="6">
                  <c:v>0.62152349752613179</c:v>
                </c:pt>
                <c:pt idx="7">
                  <c:v>0.6635634212653938</c:v>
                </c:pt>
                <c:pt idx="8">
                  <c:v>0.63230695561223349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6-4A61-98BA-5775919C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11'!$B$3</c:f>
              <c:strCache>
                <c:ptCount val="1"/>
                <c:pt idx="0">
                  <c:v>Foreclosure Inventory (US$-value)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5.652529158899685E-2"/>
                  <c:y val="-0.1274963760908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6-4A61-98BA-5775919C6F96}"/>
                </c:ext>
              </c:extLst>
            </c:dLbl>
            <c:dLbl>
              <c:idx val="4"/>
              <c:layout>
                <c:manualLayout>
                  <c:x val="-5.9288603030100216E-2"/>
                  <c:y val="-0.10303032466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6-4A61-98BA-5775919C6F96}"/>
                </c:ext>
              </c:extLst>
            </c:dLbl>
            <c:dLbl>
              <c:idx val="8"/>
              <c:layout>
                <c:manualLayout>
                  <c:x val="-5.3678263518302904E-2"/>
                  <c:y val="-0.11951517661020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6-4A61-98BA-5775919C6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11'!$C$1:$K$2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11'!$C$3:$K$3</c:f>
              <c:numCache>
                <c:formatCode>0.0</c:formatCode>
                <c:ptCount val="9"/>
                <c:pt idx="0">
                  <c:v>14861</c:v>
                </c:pt>
                <c:pt idx="1">
                  <c:v>15526</c:v>
                </c:pt>
                <c:pt idx="2">
                  <c:v>15093</c:v>
                </c:pt>
                <c:pt idx="3">
                  <c:v>15234</c:v>
                </c:pt>
                <c:pt idx="4">
                  <c:v>14619</c:v>
                </c:pt>
                <c:pt idx="5">
                  <c:v>15250</c:v>
                </c:pt>
                <c:pt idx="6">
                  <c:v>18403</c:v>
                </c:pt>
                <c:pt idx="7">
                  <c:v>19591</c:v>
                </c:pt>
                <c:pt idx="8">
                  <c:v>18777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86-4A61-98BA-5775919C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12'!$B$4</c:f>
              <c:strCache>
                <c:ptCount val="1"/>
                <c:pt idx="0">
                  <c:v>Prime Lending Rate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661770848292514E-2"/>
                  <c:y val="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8-474A-8D87-C878A2114E3B}"/>
                </c:ext>
              </c:extLst>
            </c:dLbl>
            <c:dLbl>
              <c:idx val="4"/>
              <c:layout>
                <c:manualLayout>
                  <c:x val="-5.6621979183385754E-2"/>
                  <c:y val="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8-474A-8D87-C878A2114E3B}"/>
                </c:ext>
              </c:extLst>
            </c:dLbl>
            <c:dLbl>
              <c:idx val="8"/>
              <c:layout>
                <c:manualLayout>
                  <c:x val="-5.9602083350932485E-2"/>
                  <c:y val="6.1696683074583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8-474A-8D87-C878A2114E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12'!$C$1:$K$2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12'!$C$4:$K$4</c:f>
              <c:numCache>
                <c:formatCode>0.00</c:formatCode>
                <c:ptCount val="9"/>
                <c:pt idx="0">
                  <c:v>3.5416666666666665</c:v>
                </c:pt>
                <c:pt idx="1">
                  <c:v>4.875</c:v>
                </c:pt>
                <c:pt idx="2">
                  <c:v>6.125</c:v>
                </c:pt>
                <c:pt idx="3">
                  <c:v>6.9583000000000004</c:v>
                </c:pt>
                <c:pt idx="4">
                  <c:v>7.375</c:v>
                </c:pt>
                <c:pt idx="5">
                  <c:v>8.125</c:v>
                </c:pt>
                <c:pt idx="6">
                  <c:v>8.25</c:v>
                </c:pt>
                <c:pt idx="7">
                  <c:v>8.5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8-474A-8D87-C878A2114E3B}"/>
            </c:ext>
          </c:extLst>
        </c:ser>
        <c:ser>
          <c:idx val="1"/>
          <c:order val="1"/>
          <c:tx>
            <c:strRef>
              <c:f>'Figure 12'!$B$5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 w="28575">
              <a:solidFill>
                <a:srgbClr val="E60000"/>
              </a:solidFill>
              <a:prstDash val="solid"/>
              <a:bevel/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5.0661770848292514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8-474A-8D87-C878A2114E3B}"/>
                </c:ext>
              </c:extLst>
            </c:dLbl>
            <c:dLbl>
              <c:idx val="4"/>
              <c:layout>
                <c:manualLayout>
                  <c:x val="-4.7681666680745902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8-474A-8D87-C878A2114E3B}"/>
                </c:ext>
              </c:extLst>
            </c:dLbl>
            <c:dLbl>
              <c:idx val="8"/>
              <c:layout>
                <c:manualLayout>
                  <c:x val="-4.768190133461736E-2"/>
                  <c:y val="-7.197946358701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8-474A-8D87-C878A2114E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12'!$C$1:$K$2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12'!$C$5:$K$5</c:f>
              <c:numCache>
                <c:formatCode>0.00</c:formatCode>
                <c:ptCount val="9"/>
                <c:pt idx="0">
                  <c:v>5.8516625353650902</c:v>
                </c:pt>
                <c:pt idx="1">
                  <c:v>6.5342000000000002</c:v>
                </c:pt>
                <c:pt idx="2">
                  <c:v>7.4124999999999996</c:v>
                </c:pt>
                <c:pt idx="3">
                  <c:v>7.9466999999999999</c:v>
                </c:pt>
                <c:pt idx="4">
                  <c:v>8.0828000000000007</c:v>
                </c:pt>
                <c:pt idx="5">
                  <c:v>9.0440000000000005</c:v>
                </c:pt>
                <c:pt idx="6">
                  <c:v>9.1013999999999999</c:v>
                </c:pt>
                <c:pt idx="7">
                  <c:v>9.8164999999999996</c:v>
                </c:pt>
                <c:pt idx="8">
                  <c:v>9.7644000000000002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8-474A-8D87-C878A211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13'!$B$3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8484848484848485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C5-4757-8C96-CF6D673FDD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5-4757-8C96-CF6D673FDD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5-4757-8C96-CF6D673FDD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5-4757-8C96-CF6D673FDD5D}"/>
                </c:ext>
              </c:extLst>
            </c:dLbl>
            <c:dLbl>
              <c:idx val="4"/>
              <c:layout>
                <c:manualLayout>
                  <c:x val="-6.3636363636363685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5-4757-8C96-CF6D673FDD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5-4757-8C96-CF6D673FDD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5-4757-8C96-CF6D673FDD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5-4757-8C96-CF6D673FDD5D}"/>
                </c:ext>
              </c:extLst>
            </c:dLbl>
            <c:dLbl>
              <c:idx val="8"/>
              <c:layout>
                <c:manualLayout>
                  <c:x val="-3.6363636363636362E-2"/>
                  <c:y val="-5.662805662805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5-4757-8C96-CF6D673FDD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13'!$C$3:$K$3</c:f>
              <c:numCache>
                <c:formatCode>0.00</c:formatCode>
                <c:ptCount val="9"/>
                <c:pt idx="0">
                  <c:v>4.9836124970189001E-2</c:v>
                </c:pt>
                <c:pt idx="1">
                  <c:v>5.4399999999999997E-2</c:v>
                </c:pt>
                <c:pt idx="2">
                  <c:v>0.1394</c:v>
                </c:pt>
                <c:pt idx="3">
                  <c:v>0.33589999999999998</c:v>
                </c:pt>
                <c:pt idx="4">
                  <c:v>0.35499999999999998</c:v>
                </c:pt>
                <c:pt idx="5">
                  <c:v>0.49030000000000001</c:v>
                </c:pt>
                <c:pt idx="6">
                  <c:v>0.4793</c:v>
                </c:pt>
                <c:pt idx="7">
                  <c:v>0.47939999999999999</c:v>
                </c:pt>
                <c:pt idx="8">
                  <c:v>0.51150000000000007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5-4757-8C96-CF6D673F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rgbClr val="EEB0B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EB0B0"/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376666893583546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14'!$B$1:$C$1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14'!$A$2:$A$8</c:f>
              <c:strCache>
                <c:ptCount val="7"/>
                <c:pt idx="0">
                  <c:v>South America</c:v>
                </c:pt>
                <c:pt idx="1">
                  <c:v>Caribbean &amp; Central America</c:v>
                </c:pt>
                <c:pt idx="2">
                  <c:v>USA</c:v>
                </c:pt>
                <c:pt idx="3">
                  <c:v>Europe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14'!$C$2:$C$8</c:f>
              <c:numCache>
                <c:formatCode>0.0</c:formatCode>
                <c:ptCount val="7"/>
                <c:pt idx="0">
                  <c:v>25</c:v>
                </c:pt>
                <c:pt idx="1">
                  <c:v>19.791666666666664</c:v>
                </c:pt>
                <c:pt idx="2">
                  <c:v>10.416666666666668</c:v>
                </c:pt>
                <c:pt idx="3">
                  <c:v>13.541666666666666</c:v>
                </c:pt>
                <c:pt idx="4">
                  <c:v>16.666666666666664</c:v>
                </c:pt>
                <c:pt idx="5">
                  <c:v>12.5</c:v>
                </c:pt>
                <c:pt idx="6">
                  <c:v>2.083333333333333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2-4D76-8DAE-D60AFB98F2FD}"/>
            </c:ext>
          </c:extLst>
        </c:ser>
        <c:ser>
          <c:idx val="1"/>
          <c:order val="1"/>
          <c:tx>
            <c:strRef>
              <c:f>'Figure 14'!$D$1:$E$1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C604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14'!$A$2:$A$8</c:f>
              <c:strCache>
                <c:ptCount val="7"/>
                <c:pt idx="0">
                  <c:v>South America</c:v>
                </c:pt>
                <c:pt idx="1">
                  <c:v>Caribbean &amp; Central America</c:v>
                </c:pt>
                <c:pt idx="2">
                  <c:v>USA</c:v>
                </c:pt>
                <c:pt idx="3">
                  <c:v>Europe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14'!$E$2:$E$8</c:f>
              <c:numCache>
                <c:formatCode>0.0</c:formatCode>
                <c:ptCount val="7"/>
                <c:pt idx="0">
                  <c:v>26.744186046511626</c:v>
                </c:pt>
                <c:pt idx="1">
                  <c:v>18.604651162790699</c:v>
                </c:pt>
                <c:pt idx="2">
                  <c:v>9.3023255813953494</c:v>
                </c:pt>
                <c:pt idx="3">
                  <c:v>12.790697674418606</c:v>
                </c:pt>
                <c:pt idx="4">
                  <c:v>18.604651162790699</c:v>
                </c:pt>
                <c:pt idx="5">
                  <c:v>11.627906976744185</c:v>
                </c:pt>
                <c:pt idx="6">
                  <c:v>2.3255813953488373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2-4D76-8DAE-D60AFB98F2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53321872"/>
        <c:axId val="153319520"/>
      </c:barChart>
      <c:catAx>
        <c:axId val="153321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53319520"/>
        <c:crosses val="autoZero"/>
        <c:auto val="1"/>
        <c:lblAlgn val="ctr"/>
        <c:lblOffset val="100"/>
        <c:noMultiLvlLbl val="0"/>
      </c:catAx>
      <c:valAx>
        <c:axId val="153319520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15332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219731179135745"/>
          <c:y val="0.77374531387623768"/>
          <c:w val="0.1789840931266877"/>
          <c:h val="0.2032930116450452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3.199990445561534E-2"/>
          <c:w val="0.80778235910649698"/>
          <c:h val="0.680786210855260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15'!$H$1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pattFill prst="pct70">
              <a:fgClr>
                <a:srgbClr val="FAC09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15'!$A$2:$B$6</c:f>
              <c:multiLvlStrCache>
                <c:ptCount val="5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15'!$H$2:$H$6</c:f>
              <c:numCache>
                <c:formatCode>#,##0</c:formatCode>
                <c:ptCount val="5"/>
                <c:pt idx="0">
                  <c:v>9748</c:v>
                </c:pt>
                <c:pt idx="1">
                  <c:v>9780</c:v>
                </c:pt>
                <c:pt idx="2">
                  <c:v>9800</c:v>
                </c:pt>
                <c:pt idx="3">
                  <c:v>9627</c:v>
                </c:pt>
                <c:pt idx="4">
                  <c:v>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C-4DFF-AC4E-14CA2D2A0704}"/>
            </c:ext>
          </c:extLst>
        </c:ser>
        <c:ser>
          <c:idx val="1"/>
          <c:order val="1"/>
          <c:tx>
            <c:strRef>
              <c:f>'Figure 15'!$D$1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B9CDE5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62664079735714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C-4DFF-AC4E-14CA2D2A0704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C-4DFF-AC4E-14CA2D2A0704}"/>
                </c:ext>
              </c:extLst>
            </c:dLbl>
            <c:dLbl>
              <c:idx val="2"/>
              <c:layout>
                <c:manualLayout>
                  <c:x val="0"/>
                  <c:y val="-9.63090499993979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C-4DFF-AC4E-14CA2D2A0704}"/>
                </c:ext>
              </c:extLst>
            </c:dLbl>
            <c:dLbl>
              <c:idx val="3"/>
              <c:layout>
                <c:manualLayout>
                  <c:x val="1.9009855936724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C-4DFF-AC4E-14CA2D2A0704}"/>
                </c:ext>
              </c:extLst>
            </c:dLbl>
            <c:dLbl>
              <c:idx val="4"/>
              <c:layout>
                <c:manualLayout>
                  <c:x val="-1.9009855936727013E-3"/>
                  <c:y val="-9.63090499993979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C-4DFF-AC4E-14CA2D2A0704}"/>
                </c:ext>
              </c:extLst>
            </c:dLbl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15'!$A$2:$B$6</c:f>
              <c:multiLvlStrCache>
                <c:ptCount val="5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15'!$D$2:$D$6</c:f>
              <c:numCache>
                <c:formatCode>#,##0</c:formatCode>
                <c:ptCount val="5"/>
                <c:pt idx="0">
                  <c:v>3215</c:v>
                </c:pt>
                <c:pt idx="1">
                  <c:v>3215</c:v>
                </c:pt>
                <c:pt idx="2">
                  <c:v>3208</c:v>
                </c:pt>
                <c:pt idx="3">
                  <c:v>3175</c:v>
                </c:pt>
                <c:pt idx="4">
                  <c:v>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AC-4DFF-AC4E-14CA2D2A0704}"/>
            </c:ext>
          </c:extLst>
        </c:ser>
        <c:ser>
          <c:idx val="3"/>
          <c:order val="3"/>
          <c:tx>
            <c:strRef>
              <c:f>'Figure 15'!$I$1</c:f>
              <c:strCache>
                <c:ptCount val="1"/>
                <c:pt idx="0">
                  <c:v>Private Funds</c:v>
                </c:pt>
              </c:strCache>
            </c:strRef>
          </c:tx>
          <c:spPr>
            <a:pattFill prst="smCheck">
              <a:fgClr>
                <a:schemeClr val="accent6">
                  <a:lumMod val="60000"/>
                  <a:lumOff val="40000"/>
                </a:schemeClr>
              </a:fgClr>
              <a:bgClr>
                <a:schemeClr val="bg1"/>
              </a:bgClr>
            </a:pattFill>
            <a:ln w="19050"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'Figure 15'!$I$2:$I$6</c:f>
              <c:numCache>
                <c:formatCode>#,##0</c:formatCode>
                <c:ptCount val="5"/>
                <c:pt idx="0">
                  <c:v>16129</c:v>
                </c:pt>
                <c:pt idx="1">
                  <c:v>16391</c:v>
                </c:pt>
                <c:pt idx="2">
                  <c:v>16530</c:v>
                </c:pt>
                <c:pt idx="3">
                  <c:v>16551</c:v>
                </c:pt>
                <c:pt idx="4">
                  <c:v>16787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3-4BB0-BD21-7AC8E963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321088"/>
        <c:axId val="153320304"/>
      </c:barChart>
      <c:scatterChart>
        <c:scatterStyle val="lineMarker"/>
        <c:varyColors val="0"/>
        <c:ser>
          <c:idx val="2"/>
          <c:order val="2"/>
          <c:tx>
            <c:strRef>
              <c:f>'Figure 15'!$J$1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5.6303750554766011E-2"/>
                  <c:y val="-3.448179582810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C-4DFF-AC4E-14CA2D2A0704}"/>
                </c:ext>
              </c:extLst>
            </c:dLbl>
            <c:dLbl>
              <c:idx val="1"/>
              <c:layout>
                <c:manualLayout>
                  <c:x val="-4.9217714491422739E-2"/>
                  <c:y val="-3.5097918893882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C-4DFF-AC4E-14CA2D2A0704}"/>
                </c:ext>
              </c:extLst>
            </c:dLbl>
            <c:dLbl>
              <c:idx val="2"/>
              <c:layout>
                <c:manualLayout>
                  <c:x val="-6.4994398079854868E-2"/>
                  <c:y val="-2.8281682613685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C-4DFF-AC4E-14CA2D2A0704}"/>
                </c:ext>
              </c:extLst>
            </c:dLbl>
            <c:dLbl>
              <c:idx val="3"/>
              <c:layout>
                <c:manualLayout>
                  <c:x val="-5.1118700085095302E-2"/>
                  <c:y val="-3.7166967282603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C-4DFF-AC4E-14CA2D2A0704}"/>
                </c:ext>
              </c:extLst>
            </c:dLbl>
            <c:dLbl>
              <c:idx val="4"/>
              <c:layout>
                <c:manualLayout>
                  <c:x val="-5.5455491865054114E-2"/>
                  <c:y val="-3.3505595468775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C-4DFF-AC4E-14CA2D2A0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'Figure 15'!$J$2:$J$6</c:f>
              <c:numCache>
                <c:formatCode>#,##0</c:formatCode>
                <c:ptCount val="5"/>
                <c:pt idx="0">
                  <c:v>29092</c:v>
                </c:pt>
                <c:pt idx="1">
                  <c:v>29386</c:v>
                </c:pt>
                <c:pt idx="2">
                  <c:v>29538</c:v>
                </c:pt>
                <c:pt idx="3">
                  <c:v>29353</c:v>
                </c:pt>
                <c:pt idx="4">
                  <c:v>29592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CAC-4DFF-AC4E-14CA2D2A0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21088"/>
        <c:axId val="153320304"/>
      </c:scatterChart>
      <c:catAx>
        <c:axId val="153321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53320304"/>
        <c:crosses val="autoZero"/>
        <c:auto val="1"/>
        <c:lblAlgn val="ctr"/>
        <c:lblOffset val="100"/>
        <c:noMultiLvlLbl val="0"/>
      </c:catAx>
      <c:valAx>
        <c:axId val="153320304"/>
        <c:scaling>
          <c:orientation val="minMax"/>
          <c:max val="31000"/>
          <c:min val="6000"/>
        </c:scaling>
        <c:delete val="0"/>
        <c:axPos val="l"/>
        <c:majorGridlines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53321088"/>
        <c:crosses val="autoZero"/>
        <c:crossBetween val="between"/>
        <c:majorUnit val="5000"/>
        <c:minorUnit val="500"/>
      </c:valAx>
    </c:plotArea>
    <c:legend>
      <c:legendPos val="b"/>
      <c:layout>
        <c:manualLayout>
          <c:xMode val="edge"/>
          <c:yMode val="edge"/>
          <c:x val="0.14708778736503186"/>
          <c:y val="0.87526535282204687"/>
          <c:w val="0.85291221263496808"/>
          <c:h val="6.7455238007781887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17381071800611"/>
          <c:y val="7.5167055543038264E-2"/>
          <c:w val="0.74523849448132795"/>
          <c:h val="0.73396319712327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16'!$A$2</c:f>
              <c:strCache>
                <c:ptCount val="1"/>
                <c:pt idx="0">
                  <c:v>Total Arrivals </c:v>
                </c:pt>
              </c:strCache>
            </c:strRef>
          </c:tx>
          <c:spPr>
            <a:pattFill prst="pct75">
              <a:fgClr>
                <a:schemeClr val="accent5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'[18]YTD. Tables'!$W$27:$Z$27</c:f>
              <c:numCache>
                <c:formatCode>[$-409]mmm\-yy;@</c:formatCode>
                <c:ptCount val="4"/>
                <c:pt idx="0">
                  <c:v>44256</c:v>
                </c:pt>
                <c:pt idx="1">
                  <c:v>44621</c:v>
                </c:pt>
                <c:pt idx="2">
                  <c:v>44986</c:v>
                </c:pt>
                <c:pt idx="3">
                  <c:v>45352</c:v>
                </c:pt>
              </c:numCache>
            </c:numRef>
          </c:cat>
          <c:val>
            <c:numRef>
              <c:f>'Figure 16'!$B$2:$E$2</c:f>
              <c:numCache>
                <c:formatCode>0.0</c:formatCode>
                <c:ptCount val="4"/>
                <c:pt idx="0">
                  <c:v>2.085</c:v>
                </c:pt>
                <c:pt idx="1">
                  <c:v>57.972000000000001</c:v>
                </c:pt>
                <c:pt idx="2">
                  <c:v>592.42799999999988</c:v>
                </c:pt>
                <c:pt idx="3">
                  <c:v>536.81899999999996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6-45EA-AC7D-7390B9E9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642896"/>
        <c:axId val="319643680"/>
      </c:barChart>
      <c:catAx>
        <c:axId val="31964289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368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319643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3661202185792349E-2"/>
              <c:y val="0.319502510318990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5">
        <a:lumMod val="40000"/>
        <a:lumOff val="60000"/>
      </a:schemeClr>
    </a:solidFill>
    <a:ln w="3175">
      <a:solidFill>
        <a:schemeClr val="tx1"/>
      </a:solidFill>
      <a:prstDash val="solid"/>
    </a:ln>
    <a:effectLst>
      <a:glow>
        <a:schemeClr val="bg1"/>
      </a:glo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17 '!$B$1:$E$1</c:f>
              <c:strCache>
                <c:ptCount val="4"/>
                <c:pt idx="0">
                  <c:v>Mar-21</c:v>
                </c:pt>
                <c:pt idx="1">
                  <c:v>Mar-22</c:v>
                </c:pt>
                <c:pt idx="2">
                  <c:v>Mar-23</c:v>
                </c:pt>
                <c:pt idx="3">
                  <c:v>Mar-24</c:v>
                </c:pt>
              </c:strCache>
            </c:strRef>
          </c:tx>
          <c:spPr>
            <a:solidFill>
              <a:srgbClr val="D6B31D"/>
            </a:solidFill>
            <a:ln w="12700" cap="flat"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'[18]YTD. Tables'!$W$27:$Z$27</c:f>
              <c:numCache>
                <c:formatCode>[$-409]mmm\-yy;@</c:formatCode>
                <c:ptCount val="4"/>
                <c:pt idx="0">
                  <c:v>44256</c:v>
                </c:pt>
                <c:pt idx="1">
                  <c:v>44621</c:v>
                </c:pt>
                <c:pt idx="2">
                  <c:v>44986</c:v>
                </c:pt>
                <c:pt idx="3">
                  <c:v>45352</c:v>
                </c:pt>
              </c:numCache>
            </c:numRef>
          </c:cat>
          <c:val>
            <c:numRef>
              <c:f>'Figure 17 '!$B$2:$E$2</c:f>
              <c:numCache>
                <c:formatCode>0.0</c:formatCode>
                <c:ptCount val="4"/>
                <c:pt idx="0">
                  <c:v>0</c:v>
                </c:pt>
                <c:pt idx="1">
                  <c:v>17.283000000000001</c:v>
                </c:pt>
                <c:pt idx="2">
                  <c:v>471.50200000000001</c:v>
                </c:pt>
                <c:pt idx="3">
                  <c:v>399.72500000000002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7C-4774-8D16-3E594951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504"/>
        <c:crosses val="autoZero"/>
        <c:crossBetween val="between"/>
      </c:valAx>
      <c:spPr>
        <a:solidFill>
          <a:srgbClr val="F2F2F2">
            <a:lumMod val="95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2F2F2">
        <a:lumMod val="95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0667678168139"/>
          <c:y val="7.854466467553628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18'!$A$2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rgbClr val="9BBB59">
                <a:lumMod val="95000"/>
              </a:srgb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3F-4C66-B1ED-F6FB20961037}"/>
              </c:ext>
            </c:extLst>
          </c:dPt>
          <c:dLbls>
            <c:dLbl>
              <c:idx val="0"/>
              <c:layout>
                <c:manualLayout>
                  <c:x val="-2.9350982290004446E-3"/>
                  <c:y val="2.1819772528433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F-4C66-B1ED-F6FB20961037}"/>
                </c:ext>
              </c:extLst>
            </c:dLbl>
            <c:dLbl>
              <c:idx val="1"/>
              <c:layout>
                <c:manualLayout>
                  <c:x val="-7.4502315117587091E-4"/>
                  <c:y val="1.032551965487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F-4C66-B1ED-F6FB20961037}"/>
                </c:ext>
              </c:extLst>
            </c:dLbl>
            <c:dLbl>
              <c:idx val="2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F-4C66-B1ED-F6FB20961037}"/>
                </c:ext>
              </c:extLst>
            </c:dLbl>
            <c:dLbl>
              <c:idx val="3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F-4C66-B1ED-F6FB20961037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F-4C66-B1ED-F6FB20961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18'!$B$1:$F$1</c:f>
              <c:numCache>
                <c:formatCode>[$-409]mmm\-yy;@</c:formatCode>
                <c:ptCount val="5"/>
                <c:pt idx="0">
                  <c:v>43891</c:v>
                </c:pt>
                <c:pt idx="1">
                  <c:v>44256</c:v>
                </c:pt>
                <c:pt idx="2">
                  <c:v>44621</c:v>
                </c:pt>
                <c:pt idx="3">
                  <c:v>44986</c:v>
                </c:pt>
                <c:pt idx="4">
                  <c:v>45352</c:v>
                </c:pt>
              </c:numCache>
            </c:numRef>
          </c:cat>
          <c:val>
            <c:numRef>
              <c:f>'Figure 18'!$B$2:$F$2</c:f>
              <c:numCache>
                <c:formatCode>_(* #,##0.0_);_(* \(#,##0.0\);_(* "-"??_);_(@_)</c:formatCode>
                <c:ptCount val="5"/>
                <c:pt idx="0">
                  <c:v>208.48755756</c:v>
                </c:pt>
                <c:pt idx="1">
                  <c:v>256.86364779000002</c:v>
                </c:pt>
                <c:pt idx="2">
                  <c:v>353.74249959000002</c:v>
                </c:pt>
                <c:pt idx="3">
                  <c:v>273.25976560999999</c:v>
                </c:pt>
                <c:pt idx="4">
                  <c:v>334.17297551000001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F-4C66-B1ED-F6FB20961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rgbClr val="EBF1DE">
            <a:lumMod val="95000"/>
          </a:srgbClr>
        </a:solidFill>
        <a:ln>
          <a:noFill/>
        </a:ln>
      </c:spPr>
    </c:plotArea>
    <c:plotVisOnly val="1"/>
    <c:dispBlanksAs val="gap"/>
    <c:showDLblsOverMax val="0"/>
  </c:chart>
  <c:spPr>
    <a:solidFill>
      <a:srgbClr val="C4D79B">
        <a:lumMod val="95000"/>
      </a:srgb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520233537613759"/>
          <c:y val="6.1488091766306992E-2"/>
          <c:w val="0.39563712371551296"/>
          <c:h val="0.904725028962253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48A5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2'!$A$7,'Figure 2'!$A$8,'Figure 2'!$A$11,'Figure 2'!$A$12,'Figure 2'!$A$15,'Figure 2'!$A$18,'Figure 2'!$A$19,'Figure 2'!$A$20,'Figure 2'!$A$23,'Figure 2'!$A$26,'Figure 2'!$A$29,'Figure 2'!$A$31,'Figure 2'!$A$32)</c:f>
              <c:strCache>
                <c:ptCount val="13"/>
                <c:pt idx="0">
                  <c:v>Agriculture &amp;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 and Admin.</c:v>
                </c:pt>
                <c:pt idx="10">
                  <c:v>Real Estate</c:v>
                </c:pt>
                <c:pt idx="11">
                  <c:v>Producers of Government Services</c:v>
                </c:pt>
                <c:pt idx="12">
                  <c:v>Other Services</c:v>
                </c:pt>
              </c:strCache>
            </c:strRef>
          </c:cat>
          <c:val>
            <c:numRef>
              <c:f>('Figure 2'!$B$7,'Figure 2'!$B$8,'Figure 2'!$B$11,'Figure 2'!$B$12,'Figure 2'!$B$15,'Figure 2'!$B$18,'Figure 2'!$B$19,'Figure 2'!$B$20,'Figure 2'!$B$23,'Figure 2'!$B$26,'Figure 2'!$B$29,'Figure 2'!$B$31,'Figure 2'!$B$32)</c:f>
              <c:numCache>
                <c:formatCode>_(* #,##0.0_);_(* \(#,##0.0\);_(* "-"??_);_(@_)</c:formatCode>
                <c:ptCount val="13"/>
                <c:pt idx="0">
                  <c:v>4.8765782014074555</c:v>
                </c:pt>
                <c:pt idx="1">
                  <c:v>3.2170317669188542</c:v>
                </c:pt>
                <c:pt idx="2">
                  <c:v>2.65891708566528</c:v>
                </c:pt>
                <c:pt idx="3">
                  <c:v>3.8604381203026117</c:v>
                </c:pt>
                <c:pt idx="4">
                  <c:v>6.599818541461322</c:v>
                </c:pt>
                <c:pt idx="5">
                  <c:v>1.7132710674185647</c:v>
                </c:pt>
                <c:pt idx="6">
                  <c:v>12.570160263301533</c:v>
                </c:pt>
                <c:pt idx="7">
                  <c:v>4.0326560037572845</c:v>
                </c:pt>
                <c:pt idx="8">
                  <c:v>2.9576247351446483</c:v>
                </c:pt>
                <c:pt idx="9">
                  <c:v>2.9068642345665641</c:v>
                </c:pt>
                <c:pt idx="10">
                  <c:v>3.2520916291792545</c:v>
                </c:pt>
                <c:pt idx="11">
                  <c:v>3.8907836351524505</c:v>
                </c:pt>
                <c:pt idx="12">
                  <c:v>3.7141625969549175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AB-41B9-92A0-5ED7BFF6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14698448"/>
        <c:axId val="414692176"/>
      </c:barChart>
      <c:catAx>
        <c:axId val="414698448"/>
        <c:scaling>
          <c:orientation val="maxMin"/>
        </c:scaling>
        <c:delete val="0"/>
        <c:axPos val="l"/>
        <c:majorGridlines>
          <c:spPr>
            <a:ln>
              <a:solidFill>
                <a:schemeClr val="tx1"/>
              </a:solidFill>
              <a:prstDash val="sysDot"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414692176"/>
        <c:crosses val="autoZero"/>
        <c:auto val="1"/>
        <c:lblAlgn val="ctr"/>
        <c:lblOffset val="100"/>
        <c:noMultiLvlLbl val="0"/>
      </c:catAx>
      <c:valAx>
        <c:axId val="414692176"/>
        <c:scaling>
          <c:orientation val="minMax"/>
          <c:max val="20"/>
          <c:min val="-5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8448"/>
        <c:crosses val="autoZero"/>
        <c:crossBetween val="between"/>
        <c:majorUnit val="20"/>
      </c:valAx>
    </c:plotArea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25730320295329"/>
          <c:y val="6.9433654126567518E-2"/>
          <c:w val="0.76671308369412028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'Figure 19 '!$B$3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 w="28575">
              <a:solidFill>
                <a:srgbClr val="95B74F"/>
              </a:solidFill>
            </a:ln>
          </c:spPr>
          <c:marker>
            <c:symbol val="diamond"/>
            <c:size val="7"/>
            <c:spPr>
              <a:solidFill>
                <a:srgbClr val="9BBB59"/>
              </a:solidFill>
              <a:ln w="25400">
                <a:solidFill>
                  <a:srgbClr val="9BBB59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A376-4983-AA14-EA0689D2E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376-4983-AA14-EA0689D2E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A376-4983-AA14-EA0689D2E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A376-4983-AA14-EA0689D2E525}"/>
              </c:ext>
            </c:extLst>
          </c:dPt>
          <c:dLbls>
            <c:dLbl>
              <c:idx val="0"/>
              <c:layout>
                <c:manualLayout>
                  <c:x val="-7.7170418006430902E-2"/>
                  <c:y val="-7.920792079207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6-4983-AA14-EA0689D2E525}"/>
                </c:ext>
              </c:extLst>
            </c:dLbl>
            <c:dLbl>
              <c:idx val="1"/>
              <c:layout>
                <c:manualLayout>
                  <c:x val="-7.6004441752473242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6-4983-AA14-EA0689D2E525}"/>
                </c:ext>
              </c:extLst>
            </c:dLbl>
            <c:dLbl>
              <c:idx val="2"/>
              <c:layout>
                <c:manualLayout>
                  <c:x val="-7.3507542326439967E-2"/>
                  <c:y val="-7.9207699037620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6-4983-AA14-EA0689D2E525}"/>
                </c:ext>
              </c:extLst>
            </c:dLbl>
            <c:dLbl>
              <c:idx val="3"/>
              <c:layout>
                <c:manualLayout>
                  <c:x val="-7.47558478267141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6-4983-AA14-EA0689D2E525}"/>
                </c:ext>
              </c:extLst>
            </c:dLbl>
            <c:dLbl>
              <c:idx val="4"/>
              <c:layout>
                <c:manualLayout>
                  <c:x val="-4.6617922759655178E-2"/>
                  <c:y val="-7.621580635753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6-4983-AA14-EA0689D2E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19 '!$C$1:$G$1</c:f>
              <c:numCache>
                <c:formatCode>[$-409]mmm\-yy;@</c:formatCode>
                <c:ptCount val="5"/>
                <c:pt idx="0">
                  <c:v>43891</c:v>
                </c:pt>
                <c:pt idx="1">
                  <c:v>44256</c:v>
                </c:pt>
                <c:pt idx="2">
                  <c:v>44621</c:v>
                </c:pt>
                <c:pt idx="3">
                  <c:v>44986</c:v>
                </c:pt>
                <c:pt idx="4">
                  <c:v>45352</c:v>
                </c:pt>
              </c:numCache>
            </c:numRef>
          </c:cat>
          <c:val>
            <c:numRef>
              <c:f>'Figure 19 '!$C$3:$G$3</c:f>
              <c:numCache>
                <c:formatCode>_(* #,##0_);_(* \(#,##0\);_(* "-"??_);_(@_)</c:formatCode>
                <c:ptCount val="5"/>
                <c:pt idx="0">
                  <c:v>586</c:v>
                </c:pt>
                <c:pt idx="1">
                  <c:v>808</c:v>
                </c:pt>
                <c:pt idx="2">
                  <c:v>823</c:v>
                </c:pt>
                <c:pt idx="3">
                  <c:v>613</c:v>
                </c:pt>
                <c:pt idx="4">
                  <c:v>614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376-4983-AA14-EA0689D2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902384"/>
        <c:crosses val="autoZero"/>
        <c:crossBetween val="between"/>
        <c:majorUnit val="400"/>
        <c:minorUnit val="50"/>
      </c:valAx>
      <c:spPr>
        <a:solidFill>
          <a:srgbClr val="EBF1DE">
            <a:lumMod val="95000"/>
          </a:srgbClr>
        </a:solidFill>
        <a:ln>
          <a:noFill/>
        </a:ln>
      </c:spPr>
    </c:plotArea>
    <c:plotVisOnly val="1"/>
    <c:dispBlanksAs val="zero"/>
    <c:showDLblsOverMax val="0"/>
  </c:chart>
  <c:spPr>
    <a:solidFill>
      <a:srgbClr val="C4D79B">
        <a:lumMod val="95000"/>
      </a:srgb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20'!$B$1</c:f>
              <c:strCache>
                <c:ptCount val="1"/>
                <c:pt idx="0">
                  <c:v>Net Lending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Book Antiqua" panose="0204060205030503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20'!$A$2:$A$6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20'!$B$2:$B$6</c:f>
              <c:numCache>
                <c:formatCode>0.0</c:formatCode>
                <c:ptCount val="5"/>
                <c:pt idx="0">
                  <c:v>176.25870956</c:v>
                </c:pt>
                <c:pt idx="1">
                  <c:v>188.53010766</c:v>
                </c:pt>
                <c:pt idx="2">
                  <c:v>210.12397448999999</c:v>
                </c:pt>
                <c:pt idx="3">
                  <c:v>230.45019123999998</c:v>
                </c:pt>
                <c:pt idx="4">
                  <c:v>250.38833125999997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978-8BFF-B6F382DE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539608224"/>
        <c:axId val="539614104"/>
      </c:barChart>
      <c:catAx>
        <c:axId val="5396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>
                <a:latin typeface="Book Antiqua" panose="02040602050305030304" pitchFamily="18" charset="0"/>
              </a:defRPr>
            </a:pPr>
            <a:endParaRPr lang="en-US"/>
          </a:p>
        </c:txPr>
        <c:crossAx val="539614104"/>
        <c:crosses val="autoZero"/>
        <c:auto val="1"/>
        <c:lblAlgn val="ctr"/>
        <c:lblOffset val="100"/>
        <c:noMultiLvlLbl val="0"/>
      </c:catAx>
      <c:valAx>
        <c:axId val="539614104"/>
        <c:scaling>
          <c:orientation val="minMax"/>
          <c:max val="270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Book Antiqua" panose="02040602050305030304" pitchFamily="18" charset="0"/>
              </a:defRPr>
            </a:pPr>
            <a:endParaRPr lang="en-US"/>
          </a:p>
        </c:txPr>
        <c:crossAx val="539608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22'!$A$3:$B$11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22'!$C$3:$C$11</c:f>
              <c:numCache>
                <c:formatCode>#,##0.0</c:formatCode>
                <c:ptCount val="9"/>
                <c:pt idx="0" formatCode="0.0">
                  <c:v>218.00477855926701</c:v>
                </c:pt>
                <c:pt idx="1">
                  <c:v>534.73021000000006</c:v>
                </c:pt>
                <c:pt idx="2">
                  <c:v>524.427864</c:v>
                </c:pt>
                <c:pt idx="3" formatCode="General">
                  <c:v>506.4</c:v>
                </c:pt>
                <c:pt idx="4" formatCode="0.0">
                  <c:v>496.055295</c:v>
                </c:pt>
                <c:pt idx="5" formatCode="0.0">
                  <c:v>477.18826723000001</c:v>
                </c:pt>
                <c:pt idx="6" formatCode="0.0">
                  <c:v>469.04925378000002</c:v>
                </c:pt>
                <c:pt idx="7" formatCode="0.0">
                  <c:v>453.19882367000002</c:v>
                </c:pt>
                <c:pt idx="8" formatCode="0.0">
                  <c:v>445.90558104000002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7-421E-84E6-493D6F02D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596813240"/>
        <c:axId val="596814024"/>
      </c:barChart>
      <c:catAx>
        <c:axId val="596813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96814024"/>
        <c:crosses val="autoZero"/>
        <c:auto val="1"/>
        <c:lblAlgn val="ctr"/>
        <c:lblOffset val="100"/>
        <c:noMultiLvlLbl val="0"/>
      </c:catAx>
      <c:valAx>
        <c:axId val="596814024"/>
        <c:scaling>
          <c:orientation val="minMax"/>
          <c:max val="50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800" b="0"/>
            </a:pPr>
            <a:endParaRPr lang="en-US"/>
          </a:p>
        </c:txPr>
        <c:crossAx val="59681324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343707036621"/>
          <c:y val="7.1513814396388861E-2"/>
          <c:w val="0.85316987815547451"/>
          <c:h val="0.62719991425955268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4.008016032064126E-2"/>
                  <c:y val="3.133158410076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6-4A58-9D21-11CD2D03203F}"/>
                </c:ext>
              </c:extLst>
            </c:dLbl>
            <c:dLbl>
              <c:idx val="1"/>
              <c:layout>
                <c:manualLayout>
                  <c:x val="-6.4128256513026047E-2"/>
                  <c:y val="-2.0887722733846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6-4A58-9D21-11CD2D03203F}"/>
                </c:ext>
              </c:extLst>
            </c:dLbl>
            <c:dLbl>
              <c:idx val="4"/>
              <c:layout>
                <c:manualLayout>
                  <c:x val="-4.8096192384769566E-2"/>
                  <c:y val="-4.1596534834445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6-4A58-9D21-11CD2D03203F}"/>
                </c:ext>
              </c:extLst>
            </c:dLbl>
            <c:dLbl>
              <c:idx val="5"/>
              <c:layout>
                <c:manualLayout>
                  <c:x val="-3.7408149632598531E-2"/>
                  <c:y val="-5.8823506706999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6-4A58-9D21-11CD2D03203F}"/>
                </c:ext>
              </c:extLst>
            </c:dLbl>
            <c:dLbl>
              <c:idx val="6"/>
              <c:layout>
                <c:manualLayout>
                  <c:x val="-8.0160320641282558E-3"/>
                  <c:y val="-4.901958892249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6-4A58-9D21-11CD2D03203F}"/>
                </c:ext>
              </c:extLst>
            </c:dLbl>
            <c:dLbl>
              <c:idx val="7"/>
              <c:layout>
                <c:manualLayout>
                  <c:x val="-2.9392117568470273E-2"/>
                  <c:y val="-5.8823506706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6-4A58-9D21-11CD2D03203F}"/>
                </c:ext>
              </c:extLst>
            </c:dLbl>
            <c:dLbl>
              <c:idx val="8"/>
              <c:layout>
                <c:manualLayout>
                  <c:x val="-2.4048096192384866E-2"/>
                  <c:y val="-5.39215478147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4-43C1-9CB7-5DB8496A00BF}"/>
                </c:ext>
              </c:extLst>
            </c:dLbl>
            <c:dLbl>
              <c:idx val="9"/>
              <c:layout>
                <c:manualLayout>
                  <c:x val="-8.0160320641283547E-3"/>
                  <c:y val="-5.8823506706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4-43C1-9CB7-5DB8496A00BF}"/>
                </c:ext>
              </c:extLst>
            </c:dLbl>
            <c:dLbl>
              <c:idx val="10"/>
              <c:layout>
                <c:manualLayout>
                  <c:x val="-4.0080160320641378E-2"/>
                  <c:y val="-5.88235067069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4-43C1-9CB7-5DB8496A00BF}"/>
                </c:ext>
              </c:extLst>
            </c:dLbl>
            <c:dLbl>
              <c:idx val="11"/>
              <c:layout>
                <c:manualLayout>
                  <c:x val="-4.0080160320641281E-2"/>
                  <c:y val="-4.90195889224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4-43C1-9CB7-5DB8496A00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3'!$A$2:$B$14</c:f>
              <c:multiLvlStrCache>
                <c:ptCount val="13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'Figure 3'!$C$2:$C$14</c:f>
              <c:numCache>
                <c:formatCode>0.0</c:formatCode>
                <c:ptCount val="13"/>
                <c:pt idx="0">
                  <c:v>-0.99370548700971995</c:v>
                </c:pt>
                <c:pt idx="1">
                  <c:v>0.18553904233240814</c:v>
                </c:pt>
                <c:pt idx="2">
                  <c:v>6.5011021334314876</c:v>
                </c:pt>
                <c:pt idx="3">
                  <c:v>7.6147678084302868</c:v>
                </c:pt>
                <c:pt idx="4">
                  <c:v>11.192627685259964</c:v>
                </c:pt>
                <c:pt idx="5">
                  <c:v>12.13128053567425</c:v>
                </c:pt>
                <c:pt idx="6">
                  <c:v>9.222075931510588</c:v>
                </c:pt>
                <c:pt idx="7">
                  <c:v>5.9161330900550553</c:v>
                </c:pt>
                <c:pt idx="8">
                  <c:v>6.5651998638557814</c:v>
                </c:pt>
                <c:pt idx="9">
                  <c:v>4.1322135900471579</c:v>
                </c:pt>
                <c:pt idx="10">
                  <c:v>1.153008836164247</c:v>
                </c:pt>
                <c:pt idx="11">
                  <c:v>3.5624000412732642</c:v>
                </c:pt>
                <c:pt idx="12">
                  <c:v>1.4795364359107452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66-4A58-9D21-11CD2D03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49328"/>
        <c:axId val="-71749872"/>
      </c:lineChart>
      <c:catAx>
        <c:axId val="-7174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-71749872"/>
        <c:crosses val="autoZero"/>
        <c:auto val="1"/>
        <c:lblAlgn val="ctr"/>
        <c:lblOffset val="100"/>
        <c:noMultiLvlLbl val="0"/>
      </c:catAx>
      <c:valAx>
        <c:axId val="-717498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71749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5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4847619436172"/>
          <c:y val="6.1224552125813264E-2"/>
          <c:w val="0.84041051863335736"/>
          <c:h val="0.57146134916205171"/>
        </c:manualLayout>
      </c:layout>
      <c:lineChart>
        <c:grouping val="standard"/>
        <c:varyColors val="0"/>
        <c:ser>
          <c:idx val="0"/>
          <c:order val="0"/>
          <c:tx>
            <c:strRef>
              <c:f>[12]Data!$E$3</c:f>
              <c:strCache>
                <c:ptCount val="1"/>
                <c:pt idx="0">
                  <c:v>Food Index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[12]Data!$E$48:$E$64</c:f>
              <c:numCache>
                <c:formatCode>General</c:formatCode>
                <c:ptCount val="17"/>
                <c:pt idx="0">
                  <c:v>105.68</c:v>
                </c:pt>
                <c:pt idx="1">
                  <c:v>105.86</c:v>
                </c:pt>
                <c:pt idx="2">
                  <c:v>106.33</c:v>
                </c:pt>
                <c:pt idx="3">
                  <c:v>107.66</c:v>
                </c:pt>
                <c:pt idx="4">
                  <c:v>109</c:v>
                </c:pt>
                <c:pt idx="5">
                  <c:v>109.97</c:v>
                </c:pt>
                <c:pt idx="6">
                  <c:v>112.661</c:v>
                </c:pt>
                <c:pt idx="7">
                  <c:v>113.53060000000001</c:v>
                </c:pt>
                <c:pt idx="8">
                  <c:v>114.4044</c:v>
                </c:pt>
                <c:pt idx="9">
                  <c:v>114.9973</c:v>
                </c:pt>
                <c:pt idx="10">
                  <c:v>116.0869</c:v>
                </c:pt>
                <c:pt idx="11">
                  <c:v>117.3045</c:v>
                </c:pt>
                <c:pt idx="12">
                  <c:v>119.3159</c:v>
                </c:pt>
                <c:pt idx="13">
                  <c:v>120.5836</c:v>
                </c:pt>
                <c:pt idx="14">
                  <c:v>125.2672</c:v>
                </c:pt>
                <c:pt idx="15">
                  <c:v>129.01910000000001</c:v>
                </c:pt>
                <c:pt idx="16">
                  <c:v>136.00540000000001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2-40CB-9F88-4C5DD36AABA0}"/>
            </c:ext>
          </c:extLst>
        </c:ser>
        <c:ser>
          <c:idx val="1"/>
          <c:order val="1"/>
          <c:tx>
            <c:v>Housing &amp; Utilities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[12]Data!$H$48:$H$64</c:f>
              <c:numCache>
                <c:formatCode>General</c:formatCode>
                <c:ptCount val="17"/>
                <c:pt idx="0">
                  <c:v>103.18</c:v>
                </c:pt>
                <c:pt idx="1">
                  <c:v>114.77</c:v>
                </c:pt>
                <c:pt idx="2">
                  <c:v>114.85</c:v>
                </c:pt>
                <c:pt idx="3">
                  <c:v>116.82</c:v>
                </c:pt>
                <c:pt idx="4">
                  <c:v>115.67</c:v>
                </c:pt>
                <c:pt idx="5">
                  <c:v>117.12983005956869</c:v>
                </c:pt>
                <c:pt idx="6">
                  <c:v>116.62990590854251</c:v>
                </c:pt>
                <c:pt idx="7">
                  <c:v>113.21706129782974</c:v>
                </c:pt>
                <c:pt idx="8">
                  <c:v>118.09072709450102</c:v>
                </c:pt>
                <c:pt idx="9">
                  <c:v>111.06175785052301</c:v>
                </c:pt>
                <c:pt idx="10">
                  <c:v>112.64181154117711</c:v>
                </c:pt>
                <c:pt idx="11">
                  <c:v>124.82810695459342</c:v>
                </c:pt>
                <c:pt idx="12">
                  <c:v>131.46419369764601</c:v>
                </c:pt>
                <c:pt idx="13">
                  <c:v>133.3709226463854</c:v>
                </c:pt>
                <c:pt idx="14">
                  <c:v>134.28450000000001</c:v>
                </c:pt>
                <c:pt idx="15">
                  <c:v>142.50649999999999</c:v>
                </c:pt>
                <c:pt idx="16">
                  <c:v>138.87860000000001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2-40CB-9F88-4C5DD36AABA0}"/>
            </c:ext>
          </c:extLst>
        </c:ser>
        <c:ser>
          <c:idx val="2"/>
          <c:order val="2"/>
          <c:tx>
            <c:strRef>
              <c:f>[12]Data!$AD$3</c:f>
              <c:strCache>
                <c:ptCount val="1"/>
                <c:pt idx="0">
                  <c:v>Restaurants and hotels</c:v>
                </c:pt>
              </c:strCache>
            </c:strRef>
          </c:tx>
          <c:spPr>
            <a:ln w="28575">
              <a:solidFill>
                <a:srgbClr val="333333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[12]Data!$AD$48:$AD$64</c:f>
              <c:numCache>
                <c:formatCode>General</c:formatCode>
                <c:ptCount val="17"/>
                <c:pt idx="0">
                  <c:v>98.86</c:v>
                </c:pt>
                <c:pt idx="1">
                  <c:v>101.2</c:v>
                </c:pt>
                <c:pt idx="2">
                  <c:v>100.69</c:v>
                </c:pt>
                <c:pt idx="3">
                  <c:v>101.82</c:v>
                </c:pt>
                <c:pt idx="4">
                  <c:v>102.53</c:v>
                </c:pt>
                <c:pt idx="5">
                  <c:v>101.52</c:v>
                </c:pt>
                <c:pt idx="6">
                  <c:v>100.776</c:v>
                </c:pt>
                <c:pt idx="7">
                  <c:v>101.2323</c:v>
                </c:pt>
                <c:pt idx="8">
                  <c:v>101.3275</c:v>
                </c:pt>
                <c:pt idx="9">
                  <c:v>102.5569</c:v>
                </c:pt>
                <c:pt idx="10">
                  <c:v>102.6494</c:v>
                </c:pt>
                <c:pt idx="11">
                  <c:v>103.99590000000001</c:v>
                </c:pt>
                <c:pt idx="12">
                  <c:v>107.04430000000001</c:v>
                </c:pt>
                <c:pt idx="13">
                  <c:v>106.9182</c:v>
                </c:pt>
                <c:pt idx="14">
                  <c:v>109.77370000000001</c:v>
                </c:pt>
                <c:pt idx="15">
                  <c:v>111.8584</c:v>
                </c:pt>
                <c:pt idx="16">
                  <c:v>112.75190000000001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0CB-9F88-4C5DD36AABA0}"/>
            </c:ext>
          </c:extLst>
        </c:ser>
        <c:ser>
          <c:idx val="3"/>
          <c:order val="3"/>
          <c:tx>
            <c:strRef>
              <c:f>[12]Data!$R$3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>
              <a:solidFill>
                <a:srgbClr val="339966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[12]Data!$R$48:$R$64</c:f>
              <c:numCache>
                <c:formatCode>General</c:formatCode>
                <c:ptCount val="17"/>
                <c:pt idx="0">
                  <c:v>111.39</c:v>
                </c:pt>
                <c:pt idx="1">
                  <c:v>107.21</c:v>
                </c:pt>
                <c:pt idx="2">
                  <c:v>109.04</c:v>
                </c:pt>
                <c:pt idx="3">
                  <c:v>117.07</c:v>
                </c:pt>
                <c:pt idx="4">
                  <c:v>127.59</c:v>
                </c:pt>
                <c:pt idx="5">
                  <c:v>113.62</c:v>
                </c:pt>
                <c:pt idx="6">
                  <c:v>115.4044</c:v>
                </c:pt>
                <c:pt idx="7">
                  <c:v>116.4709</c:v>
                </c:pt>
                <c:pt idx="8">
                  <c:v>111.6576</c:v>
                </c:pt>
                <c:pt idx="9">
                  <c:v>111.6473</c:v>
                </c:pt>
                <c:pt idx="10">
                  <c:v>116.2838</c:v>
                </c:pt>
                <c:pt idx="11">
                  <c:v>121.30929999999999</c:v>
                </c:pt>
                <c:pt idx="12">
                  <c:v>127.9455</c:v>
                </c:pt>
                <c:pt idx="13">
                  <c:v>129.2133</c:v>
                </c:pt>
                <c:pt idx="14">
                  <c:v>136.0445</c:v>
                </c:pt>
                <c:pt idx="15">
                  <c:v>133.995</c:v>
                </c:pt>
                <c:pt idx="16">
                  <c:v>131.803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2-40CB-9F88-4C5DD36AABA0}"/>
            </c:ext>
          </c:extLst>
        </c:ser>
        <c:ser>
          <c:idx val="4"/>
          <c:order val="4"/>
          <c:tx>
            <c:strRef>
              <c:f>[12]Data!$D$3</c:f>
              <c:strCache>
                <c:ptCount val="1"/>
                <c:pt idx="0">
                  <c:v>CPI Index</c:v>
                </c:pt>
              </c:strCache>
            </c:strRef>
          </c:tx>
          <c:spPr>
            <a:ln w="28575">
              <a:solidFill>
                <a:srgbClr val="333333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[12]Data!$D$48:$D$64</c:f>
              <c:numCache>
                <c:formatCode>General</c:formatCode>
                <c:ptCount val="17"/>
                <c:pt idx="0">
                  <c:v>104.1698</c:v>
                </c:pt>
                <c:pt idx="1">
                  <c:v>108.10680000000001</c:v>
                </c:pt>
                <c:pt idx="2">
                  <c:v>109.22629999999999</c:v>
                </c:pt>
                <c:pt idx="3">
                  <c:v>111.3121</c:v>
                </c:pt>
                <c:pt idx="4">
                  <c:v>112.919</c:v>
                </c:pt>
                <c:pt idx="5">
                  <c:v>111.31398530319338</c:v>
                </c:pt>
                <c:pt idx="6">
                  <c:v>111.49692846541713</c:v>
                </c:pt>
                <c:pt idx="7">
                  <c:v>110.76555460270681</c:v>
                </c:pt>
                <c:pt idx="8">
                  <c:v>112.2356798725441</c:v>
                </c:pt>
                <c:pt idx="9">
                  <c:v>110.20785212342635</c:v>
                </c:pt>
                <c:pt idx="10">
                  <c:v>111.70379879872192</c:v>
                </c:pt>
                <c:pt idx="11">
                  <c:v>117.96653643609061</c:v>
                </c:pt>
                <c:pt idx="12">
                  <c:v>120.78216629305146</c:v>
                </c:pt>
                <c:pt idx="13">
                  <c:v>122.54300669152333</c:v>
                </c:pt>
                <c:pt idx="14">
                  <c:v>125.25490000000001</c:v>
                </c:pt>
                <c:pt idx="15">
                  <c:v>128.84549999999999</c:v>
                </c:pt>
                <c:pt idx="16">
                  <c:v>127.9278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32-40CB-9F88-4C5DD36A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0960"/>
        <c:axId val="-71743344"/>
      </c:lineChart>
      <c:catAx>
        <c:axId val="-717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-71743344"/>
        <c:crossesAt val="100"/>
        <c:auto val="1"/>
        <c:lblAlgn val="ctr"/>
        <c:lblOffset val="100"/>
        <c:tickMarkSkip val="1"/>
        <c:noMultiLvlLbl val="0"/>
      </c:catAx>
      <c:valAx>
        <c:axId val="-71743344"/>
        <c:scaling>
          <c:orientation val="minMax"/>
          <c:min val="9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layout>
            <c:manualLayout>
              <c:xMode val="edge"/>
              <c:yMode val="edge"/>
              <c:x val="7.8192159196269189E-3"/>
              <c:y val="0.35204938279146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7175096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4520547945205477E-2"/>
          <c:y val="0.82798951688558686"/>
          <c:w val="0.89554794520547942"/>
          <c:h val="0.1632655385408199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2328102258679"/>
          <c:y val="3.5992395323471732E-2"/>
          <c:w val="0.83312909656784706"/>
          <c:h val="0.5721039006774136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4F81BD"/>
              </a:solidFill>
            </a:ln>
          </c:spPr>
          <c:marker>
            <c:symbol val="diamond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Lbl>
              <c:idx val="1"/>
              <c:layout>
                <c:manualLayout>
                  <c:x val="-3.5346093922642707E-2"/>
                  <c:y val="4.9433573635427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A-4EFA-86D1-B0C601F1560F}"/>
                </c:ext>
              </c:extLst>
            </c:dLbl>
            <c:dLbl>
              <c:idx val="5"/>
              <c:layout>
                <c:manualLayout>
                  <c:x val="-4.7128125230190318E-2"/>
                  <c:y val="-4.531410916580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A-4EFA-86D1-B0C601F1560F}"/>
                </c:ext>
              </c:extLst>
            </c:dLbl>
            <c:dLbl>
              <c:idx val="9"/>
              <c:layout>
                <c:manualLayout>
                  <c:x val="-3.2989687661133194E-2"/>
                  <c:y val="-3.2955715756951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A-4EFA-86D1-B0C601F1560F}"/>
                </c:ext>
              </c:extLst>
            </c:dLbl>
            <c:dLbl>
              <c:idx val="13"/>
              <c:layout>
                <c:manualLayout>
                  <c:x val="-2.2759599667602319E-3"/>
                  <c:y val="-2.448402802746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4F81BD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</c:lvl>
              </c:multiLvlStrCache>
            </c:multiLvlStrRef>
          </c:cat>
          <c:val>
            <c:numRef>
              <c:f>'Figure 4'!$C$2:$C$15</c:f>
              <c:numCache>
                <c:formatCode>0.00</c:formatCode>
                <c:ptCount val="14"/>
                <c:pt idx="0">
                  <c:v>-1.0101554750757629</c:v>
                </c:pt>
                <c:pt idx="1">
                  <c:v>-1.3680400088050106</c:v>
                </c:pt>
                <c:pt idx="2">
                  <c:v>-6.9585728402046243E-3</c:v>
                </c:pt>
                <c:pt idx="3">
                  <c:v>6.7195000783678296</c:v>
                </c:pt>
                <c:pt idx="4">
                  <c:v>7.8596208891797517</c:v>
                </c:pt>
                <c:pt idx="5">
                  <c:v>11.632135879913449</c:v>
                </c:pt>
                <c:pt idx="6">
                  <c:v>12.438933885167643</c:v>
                </c:pt>
                <c:pt idx="7">
                  <c:v>9.1819055694108727</c:v>
                </c:pt>
                <c:pt idx="8">
                  <c:v>5.3766448117989825</c:v>
                </c:pt>
                <c:pt idx="9">
                  <c:v>6.1941162264184726</c:v>
                </c:pt>
                <c:pt idx="10">
                  <c:v>3.9288688271406897</c:v>
                </c:pt>
                <c:pt idx="11">
                  <c:v>0.88819331061877449</c:v>
                </c:pt>
                <c:pt idx="12">
                  <c:v>3.8791545428802294</c:v>
                </c:pt>
                <c:pt idx="13">
                  <c:v>1.5045040103758254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E-40DF-855A-45DA9F84DBE1}"/>
            </c:ext>
          </c:extLst>
        </c:ser>
        <c:ser>
          <c:idx val="1"/>
          <c:order val="1"/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3.2989687661133214E-2"/>
                  <c:y val="-4.11946446961895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A-4EFA-86D1-B0C601F1560F}"/>
                </c:ext>
              </c:extLst>
            </c:dLbl>
            <c:dLbl>
              <c:idx val="5"/>
              <c:layout>
                <c:manualLayout>
                  <c:x val="-2.3564062615095183E-2"/>
                  <c:y val="4.94335736354273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A-4EFA-86D1-B0C601F1560F}"/>
                </c:ext>
              </c:extLst>
            </c:dLbl>
            <c:dLbl>
              <c:idx val="9"/>
              <c:layout>
                <c:manualLayout>
                  <c:x val="-2.8276875138114166E-2"/>
                  <c:y val="-4.53141091658084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A-4EFA-86D1-B0C601F1560F}"/>
                </c:ext>
              </c:extLst>
            </c:dLbl>
            <c:dLbl>
              <c:idx val="13"/>
              <c:layout>
                <c:manualLayout>
                  <c:x val="1.3105586800720831E-3"/>
                  <c:y val="8.54916710927491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</c:lvl>
              </c:multiLvlStrCache>
            </c:multiLvlStrRef>
          </c:cat>
          <c:val>
            <c:numRef>
              <c:f>'Figure 4'!$D$2:$D$15</c:f>
              <c:numCache>
                <c:formatCode>0.00</c:formatCode>
                <c:ptCount val="14"/>
                <c:pt idx="0">
                  <c:v>4.9581651376146851</c:v>
                </c:pt>
                <c:pt idx="1">
                  <c:v>4.5715195053196425</c:v>
                </c:pt>
                <c:pt idx="2">
                  <c:v>3.0408925892722323</c:v>
                </c:pt>
                <c:pt idx="3">
                  <c:v>3.3241258303928589</c:v>
                </c:pt>
                <c:pt idx="4">
                  <c:v>4.2931041113803303</c:v>
                </c:pt>
                <c:pt idx="5">
                  <c:v>4.8577662258157233</c:v>
                </c:pt>
                <c:pt idx="6">
                  <c:v>7.9081274459047393</c:v>
                </c:pt>
                <c:pt idx="7">
                  <c:v>9.9864881568908288</c:v>
                </c:pt>
                <c:pt idx="8">
                  <c:v>13.987657973497235</c:v>
                </c:pt>
                <c:pt idx="9">
                  <c:v>12.251085553922778</c:v>
                </c:pt>
                <c:pt idx="10">
                  <c:v>7.0053453737290994</c:v>
                </c:pt>
                <c:pt idx="11">
                  <c:v>4.8892760839286353</c:v>
                </c:pt>
                <c:pt idx="12">
                  <c:v>-0.62850445644070874</c:v>
                </c:pt>
                <c:pt idx="13">
                  <c:v>1.1399534857605431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FE-40DF-855A-45DA9F84DBE1}"/>
            </c:ext>
          </c:extLst>
        </c:ser>
        <c:ser>
          <c:idx val="2"/>
          <c:order val="2"/>
          <c:spPr>
            <a:ln w="34925">
              <a:solidFill>
                <a:srgbClr val="FAC090"/>
              </a:solidFill>
            </a:ln>
          </c:spPr>
          <c:marker>
            <c:spPr>
              <a:solidFill>
                <a:srgbClr val="F7960A"/>
              </a:solidFill>
              <a:ln w="0">
                <a:solidFill>
                  <a:srgbClr val="F7960A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E-40DF-855A-45DA9F84DBE1}"/>
                </c:ext>
              </c:extLst>
            </c:dLbl>
            <c:dLbl>
              <c:idx val="1"/>
              <c:layout>
                <c:manualLayout>
                  <c:x val="-4.4771718968680742E-2"/>
                  <c:y val="-3.70751802265705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F7960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E-40DF-855A-45DA9F84DB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E-40DF-855A-45DA9F84DB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E-40DF-855A-45DA9F84DB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E-40DF-855A-45DA9F84DBE1}"/>
                </c:ext>
              </c:extLst>
            </c:dLbl>
            <c:dLbl>
              <c:idx val="5"/>
              <c:layout>
                <c:manualLayout>
                  <c:x val="-3.1811577302278543E-2"/>
                  <c:y val="5.3553200288686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F7960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49922099435513E-2"/>
                      <c:h val="6.35429016275128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DFE-40DF-855A-45DA9F84DB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E-40DF-855A-45DA9F84DB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E-40DF-855A-45DA9F84DB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E-40DF-855A-45DA9F84DBE1}"/>
                </c:ext>
              </c:extLst>
            </c:dLbl>
            <c:dLbl>
              <c:idx val="9"/>
              <c:layout>
                <c:manualLayout>
                  <c:x val="-3.2989687661133194E-2"/>
                  <c:y val="5.3553038105046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E-40DF-855A-45DA9F84DB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E-40DF-855A-45DA9F84DBE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E-40DF-855A-45DA9F84DB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E-40DF-855A-45DA9F84DBE1}"/>
                </c:ext>
              </c:extLst>
            </c:dLbl>
            <c:dLbl>
              <c:idx val="13"/>
              <c:layout>
                <c:manualLayout>
                  <c:x val="-1.218427103780011E-2"/>
                  <c:y val="-4.51588939517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7960A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</c:lvl>
              </c:multiLvlStrCache>
            </c:multiLvlStrRef>
          </c:cat>
          <c:val>
            <c:numRef>
              <c:f>'Figure 4'!$E$2:$E$15</c:f>
              <c:numCache>
                <c:formatCode>0.00</c:formatCode>
                <c:ptCount val="14"/>
                <c:pt idx="0">
                  <c:v>0.3794594468994319</c:v>
                </c:pt>
                <c:pt idx="1">
                  <c:v>-0.25157787530383757</c:v>
                </c:pt>
                <c:pt idx="2">
                  <c:v>-0.88501971372289745</c:v>
                </c:pt>
                <c:pt idx="3">
                  <c:v>4.7274643193940307</c:v>
                </c:pt>
                <c:pt idx="4">
                  <c:v>5.8627935753126081</c:v>
                </c:pt>
                <c:pt idx="5">
                  <c:v>9.4010996467616508</c:v>
                </c:pt>
                <c:pt idx="6">
                  <c:v>10.634305668867341</c:v>
                </c:pt>
                <c:pt idx="7">
                  <c:v>5.5467984793722707</c:v>
                </c:pt>
                <c:pt idx="8">
                  <c:v>4.0074995069351758</c:v>
                </c:pt>
                <c:pt idx="9">
                  <c:v>4.8445611656950121</c:v>
                </c:pt>
                <c:pt idx="10">
                  <c:v>3.9124568637004131</c:v>
                </c:pt>
                <c:pt idx="11">
                  <c:v>3.0495247795152096</c:v>
                </c:pt>
                <c:pt idx="12">
                  <c:v>4.1244225236219023</c:v>
                </c:pt>
                <c:pt idx="13">
                  <c:v>2.5555916748318737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FE-40DF-855A-45DA9F84D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5312"/>
        <c:axId val="-71744976"/>
      </c:lineChart>
      <c:catAx>
        <c:axId val="-71755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-71744976"/>
        <c:crosses val="autoZero"/>
        <c:auto val="1"/>
        <c:lblAlgn val="ctr"/>
        <c:lblOffset val="100"/>
        <c:noMultiLvlLbl val="0"/>
      </c:catAx>
      <c:valAx>
        <c:axId val="-717449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7175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826330868946723"/>
          <c:y val="0.90201224846894135"/>
          <c:w val="0.60753240768568051"/>
          <c:h val="9.798775153105861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1633542642612711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8.0218828328811567E-2"/>
                  <c:y val="-6.878689035148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0-4ECD-BC25-EA2C237DA67F}"/>
                </c:ext>
              </c:extLst>
            </c:dLbl>
            <c:dLbl>
              <c:idx val="1"/>
              <c:layout>
                <c:manualLayout>
                  <c:x val="-7.8364376708330657E-2"/>
                  <c:y val="-8.248405110934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0-4ECD-BC25-EA2C237DA67F}"/>
                </c:ext>
              </c:extLst>
            </c:dLbl>
            <c:dLbl>
              <c:idx val="2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0-4ECD-BC25-EA2C237DA67F}"/>
                </c:ext>
              </c:extLst>
            </c:dLbl>
            <c:dLbl>
              <c:idx val="3"/>
              <c:layout>
                <c:manualLayout>
                  <c:x val="-8.0802046528864496E-2"/>
                  <c:y val="-8.941484013007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0-4ECD-BC25-EA2C237DA67F}"/>
                </c:ext>
              </c:extLst>
            </c:dLbl>
            <c:dLbl>
              <c:idx val="4"/>
              <c:layout>
                <c:manualLayout>
                  <c:x val="-8.2424035937815471E-2"/>
                  <c:y val="-6.4377442445667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0-4ECD-BC25-EA2C237DA67F}"/>
                </c:ext>
              </c:extLst>
            </c:dLbl>
            <c:dLbl>
              <c:idx val="5"/>
              <c:layout>
                <c:manualLayout>
                  <c:x val="-8.115107005855049E-2"/>
                  <c:y val="-7.6594433501698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0-4ECD-BC25-EA2C237DA67F}"/>
                </c:ext>
              </c:extLst>
            </c:dLbl>
            <c:dLbl>
              <c:idx val="6"/>
              <c:layout>
                <c:manualLayout>
                  <c:x val="-6.41025641025641E-3"/>
                  <c:y val="-6.837605421711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0-4ECD-BC25-EA2C237DA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5'!$B$1:$H$1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5'!$B$2:$H$2</c:f>
              <c:numCache>
                <c:formatCode>0.0</c:formatCode>
                <c:ptCount val="7"/>
                <c:pt idx="0">
                  <c:v>243.82899040599901</c:v>
                </c:pt>
                <c:pt idx="1">
                  <c:v>272.38933965012598</c:v>
                </c:pt>
                <c:pt idx="2">
                  <c:v>296.40263485918604</c:v>
                </c:pt>
                <c:pt idx="3">
                  <c:v>286.83569518951799</c:v>
                </c:pt>
                <c:pt idx="4">
                  <c:v>334.92721506020996</c:v>
                </c:pt>
                <c:pt idx="5">
                  <c:v>354.31390199999998</c:v>
                </c:pt>
                <c:pt idx="6">
                  <c:v>358.22016716000002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F0-4ECD-BC25-EA2C237D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01856"/>
        <c:axId val="216775016"/>
      </c:lineChart>
      <c:catAx>
        <c:axId val="212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6775016"/>
        <c:crosses val="autoZero"/>
        <c:auto val="1"/>
        <c:lblAlgn val="ctr"/>
        <c:lblOffset val="100"/>
        <c:noMultiLvlLbl val="0"/>
      </c:catAx>
      <c:valAx>
        <c:axId val="216775016"/>
        <c:scaling>
          <c:orientation val="minMax"/>
          <c:max val="40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260185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3849518812"/>
          <c:y val="0.17634259259259263"/>
          <c:w val="0.85219685039370074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6'!$A$3</c:f>
              <c:strCache>
                <c:ptCount val="1"/>
                <c:pt idx="0">
                  <c:v>Containerized Cargo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6'!$B$3:$G$3</c:f>
              <c:numCache>
                <c:formatCode>#,##0_);\(#,##0\)</c:formatCode>
                <c:ptCount val="6"/>
                <c:pt idx="0">
                  <c:v>68144</c:v>
                </c:pt>
                <c:pt idx="1">
                  <c:v>77797</c:v>
                </c:pt>
                <c:pt idx="2">
                  <c:v>68700</c:v>
                </c:pt>
                <c:pt idx="3">
                  <c:v>71469</c:v>
                </c:pt>
                <c:pt idx="4">
                  <c:v>77210</c:v>
                </c:pt>
                <c:pt idx="5">
                  <c:v>78751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E-4A91-9D4D-1622F8D28E1B}"/>
            </c:ext>
          </c:extLst>
        </c:ser>
        <c:ser>
          <c:idx val="1"/>
          <c:order val="1"/>
          <c:tx>
            <c:strRef>
              <c:f>'Figure 6'!$A$4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6'!$B$4:$G$4</c:f>
              <c:numCache>
                <c:formatCode>#,##0_);\(#,##0\)</c:formatCode>
                <c:ptCount val="6"/>
                <c:pt idx="0">
                  <c:v>13881</c:v>
                </c:pt>
                <c:pt idx="1">
                  <c:v>16596</c:v>
                </c:pt>
                <c:pt idx="2">
                  <c:v>19703</c:v>
                </c:pt>
                <c:pt idx="3">
                  <c:v>18976</c:v>
                </c:pt>
                <c:pt idx="4">
                  <c:v>8026</c:v>
                </c:pt>
                <c:pt idx="5">
                  <c:v>13358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E-4A91-9D4D-1622F8D28E1B}"/>
            </c:ext>
          </c:extLst>
        </c:ser>
        <c:ser>
          <c:idx val="2"/>
          <c:order val="2"/>
          <c:tx>
            <c:strRef>
              <c:f>'Figure 6'!$A$5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6'!$B$5:$G$5</c:f>
              <c:numCache>
                <c:formatCode>#,##0_);\(#,##0\)</c:formatCode>
                <c:ptCount val="6"/>
                <c:pt idx="0">
                  <c:v>2083</c:v>
                </c:pt>
                <c:pt idx="1">
                  <c:v>2028</c:v>
                </c:pt>
                <c:pt idx="2">
                  <c:v>1921</c:v>
                </c:pt>
                <c:pt idx="3">
                  <c:v>2484</c:v>
                </c:pt>
                <c:pt idx="4">
                  <c:v>2383</c:v>
                </c:pt>
                <c:pt idx="5">
                  <c:v>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E-4A91-9D4D-1622F8D28E1B}"/>
            </c:ext>
          </c:extLst>
        </c:ser>
        <c:ser>
          <c:idx val="3"/>
          <c:order val="3"/>
          <c:tx>
            <c:strRef>
              <c:f>'Figure 6'!$A$6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8238BA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6'!$B$6:$G$6</c:f>
              <c:numCache>
                <c:formatCode>#,##0_);\(#,##0\)</c:formatCode>
                <c:ptCount val="6"/>
                <c:pt idx="0">
                  <c:v>65045</c:v>
                </c:pt>
                <c:pt idx="1">
                  <c:v>102989</c:v>
                </c:pt>
                <c:pt idx="2">
                  <c:v>112028</c:v>
                </c:pt>
                <c:pt idx="3">
                  <c:v>73445</c:v>
                </c:pt>
                <c:pt idx="4">
                  <c:v>82240</c:v>
                </c:pt>
                <c:pt idx="5">
                  <c:v>87701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E-4A91-9D4D-1622F8D2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505224"/>
        <c:axId val="620504832"/>
      </c:barChart>
      <c:lineChart>
        <c:grouping val="standard"/>
        <c:varyColors val="0"/>
        <c:ser>
          <c:idx val="4"/>
          <c:order val="4"/>
          <c:tx>
            <c:strRef>
              <c:f>'Figure 6'!$A$2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4.1330772070126996E-2"/>
                  <c:y val="-4.358974725669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9-4870-9856-84DE8C1CAA45}"/>
                </c:ext>
              </c:extLst>
            </c:dLbl>
            <c:dLbl>
              <c:idx val="1"/>
              <c:layout>
                <c:manualLayout>
                  <c:x val="-3.9155468276962417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9-4870-9856-84DE8C1CAA45}"/>
                </c:ext>
              </c:extLst>
            </c:dLbl>
            <c:dLbl>
              <c:idx val="2"/>
              <c:layout>
                <c:manualLayout>
                  <c:x val="-3.4804860690633259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9-4870-9856-84DE8C1CAA45}"/>
                </c:ext>
              </c:extLst>
            </c:dLbl>
            <c:dLbl>
              <c:idx val="3"/>
              <c:layout>
                <c:manualLayout>
                  <c:x val="-2.6103645517974946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9-4870-9856-84DE8C1CAA45}"/>
                </c:ext>
              </c:extLst>
            </c:dLbl>
            <c:dLbl>
              <c:idx val="4"/>
              <c:layout>
                <c:manualLayout>
                  <c:x val="-4.1330772070126996E-2"/>
                  <c:y val="-4.358974725669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9-4870-9856-84DE8C1CAA45}"/>
                </c:ext>
              </c:extLst>
            </c:dLbl>
            <c:dLbl>
              <c:idx val="5"/>
              <c:layout>
                <c:manualLayout>
                  <c:x val="-3.6980164483797838E-2"/>
                  <c:y val="-4.7222226194749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9-4870-9856-84DE8C1CAA4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6'!$B$2:$G$2</c:f>
              <c:numCache>
                <c:formatCode>General</c:formatCode>
                <c:ptCount val="6"/>
                <c:pt idx="0">
                  <c:v>149153</c:v>
                </c:pt>
                <c:pt idx="1">
                  <c:v>199410</c:v>
                </c:pt>
                <c:pt idx="2">
                  <c:v>202352</c:v>
                </c:pt>
                <c:pt idx="3">
                  <c:v>166373</c:v>
                </c:pt>
                <c:pt idx="4">
                  <c:v>170979</c:v>
                </c:pt>
                <c:pt idx="5">
                  <c:v>178645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E-4A91-9D4D-1622F8D2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505224"/>
        <c:axId val="620504832"/>
      </c:lineChart>
      <c:catAx>
        <c:axId val="62050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04832"/>
        <c:crosses val="autoZero"/>
        <c:auto val="1"/>
        <c:lblAlgn val="ctr"/>
        <c:lblOffset val="100"/>
        <c:noMultiLvlLbl val="0"/>
      </c:catAx>
      <c:valAx>
        <c:axId val="62050483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0522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5.9138844838917794E-3"/>
                <c:y val="0.383393850813804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34309907657809"/>
          <c:w val="0.9929145851496155"/>
          <c:h val="0.1265690092342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63252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632523"/>
              </a:solidFill>
              <a:ln w="9525">
                <a:solidFill>
                  <a:srgbClr val="63252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334991708126054E-2"/>
                  <c:y val="-7.6997104828021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7-4565-8907-EEF0346B0C66}"/>
                </c:ext>
              </c:extLst>
            </c:dLbl>
            <c:dLbl>
              <c:idx val="4"/>
              <c:layout>
                <c:manualLayout>
                  <c:x val="-3.8727524204702699E-2"/>
                  <c:y val="3.6036036036035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7-4565-8907-EEF0346B0C66}"/>
                </c:ext>
              </c:extLst>
            </c:dLbl>
            <c:dLbl>
              <c:idx val="8"/>
              <c:layout>
                <c:manualLayout>
                  <c:x val="-7.9055199954062447E-2"/>
                  <c:y val="-4.6302138256082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7-4565-8907-EEF0346B0C66}"/>
                </c:ext>
              </c:extLst>
            </c:dLbl>
            <c:dLbl>
              <c:idx val="12"/>
              <c:layout>
                <c:manualLayout>
                  <c:x val="-1.2909088359142777E-2"/>
                  <c:y val="6.0172125916336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7-4565-8907-EEF0346B0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7'!$B$1:$N$2</c:f>
              <c:multiLvlStrCache>
                <c:ptCount val="1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'Figure 7'!$B$3:$N$3</c:f>
              <c:numCache>
                <c:formatCode>_(* #,##0_);_(* \(#,##0\);_(* "-"??_);_(@_)</c:formatCode>
                <c:ptCount val="13"/>
                <c:pt idx="0">
                  <c:v>24878</c:v>
                </c:pt>
                <c:pt idx="1">
                  <c:v>26058</c:v>
                </c:pt>
                <c:pt idx="2">
                  <c:v>25946</c:v>
                </c:pt>
                <c:pt idx="3">
                  <c:v>26775</c:v>
                </c:pt>
                <c:pt idx="4">
                  <c:v>29294</c:v>
                </c:pt>
                <c:pt idx="5">
                  <c:v>31028</c:v>
                </c:pt>
                <c:pt idx="6">
                  <c:v>32341</c:v>
                </c:pt>
                <c:pt idx="7">
                  <c:v>33532</c:v>
                </c:pt>
                <c:pt idx="8">
                  <c:v>35256</c:v>
                </c:pt>
                <c:pt idx="9">
                  <c:v>34864</c:v>
                </c:pt>
                <c:pt idx="10">
                  <c:v>36079</c:v>
                </c:pt>
                <c:pt idx="11">
                  <c:v>36153</c:v>
                </c:pt>
                <c:pt idx="12">
                  <c:v>36666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087-4565-8907-EEF0346B0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22960"/>
        <c:axId val="637877600"/>
      </c:lineChart>
      <c:catAx>
        <c:axId val="56472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77600"/>
        <c:crosses val="autoZero"/>
        <c:auto val="1"/>
        <c:lblAlgn val="ctr"/>
        <c:lblOffset val="100"/>
        <c:noMultiLvlLbl val="0"/>
      </c:catAx>
      <c:valAx>
        <c:axId val="637877600"/>
        <c:scaling>
          <c:orientation val="minMax"/>
          <c:max val="37000"/>
          <c:min val="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72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EECE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5-470E-BE35-8B2E9FB4AB27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5-470E-BE35-8B2E9FB4AB27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5-470E-BE35-8B2E9FB4AB27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5-470E-BE35-8B2E9FB4AB27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5-470E-BE35-8B2E9FB4AB27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5-470E-BE35-8B2E9FB4AB27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5-470E-BE35-8B2E9FB4AB2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44621</c:v>
                </c:pt>
                <c:pt idx="1">
                  <c:v>44713</c:v>
                </c:pt>
                <c:pt idx="2">
                  <c:v>44805</c:v>
                </c:pt>
                <c:pt idx="3">
                  <c:v>44896</c:v>
                </c:pt>
                <c:pt idx="4">
                  <c:v>44986</c:v>
                </c:pt>
                <c:pt idx="5">
                  <c:v>45078</c:v>
                </c:pt>
                <c:pt idx="6">
                  <c:v>45170</c:v>
                </c:pt>
                <c:pt idx="7">
                  <c:v>45261</c:v>
                </c:pt>
                <c:pt idx="8">
                  <c:v>45352</c:v>
                </c:pt>
              </c:numCache>
            </c:numRef>
          </c:cat>
          <c:val>
            <c:numRef>
              <c:f>'Figure 8'!$B$2:$B$10</c:f>
              <c:numCache>
                <c:formatCode>_(* #,##0_);_(* \(#,##0\);_(* "-"??_);_(@_)</c:formatCode>
                <c:ptCount val="9"/>
                <c:pt idx="0">
                  <c:v>3188</c:v>
                </c:pt>
                <c:pt idx="1">
                  <c:v>3205</c:v>
                </c:pt>
                <c:pt idx="2">
                  <c:v>3160</c:v>
                </c:pt>
                <c:pt idx="3">
                  <c:v>3191</c:v>
                </c:pt>
                <c:pt idx="4">
                  <c:v>3169</c:v>
                </c:pt>
                <c:pt idx="5">
                  <c:v>3220</c:v>
                </c:pt>
                <c:pt idx="6">
                  <c:v>3193</c:v>
                </c:pt>
                <c:pt idx="7">
                  <c:v>3218</c:v>
                </c:pt>
                <c:pt idx="8">
                  <c:v>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85-470E-BE35-8B2E9FB4AB27}"/>
            </c:ext>
          </c:extLst>
        </c:ser>
        <c:ser>
          <c:idx val="1"/>
          <c:order val="1"/>
          <c:tx>
            <c:strRef>
              <c:f>'Figure 8'!$C$1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4F81B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5-470E-BE35-8B2E9FB4AB27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5-470E-BE35-8B2E9FB4AB27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5-470E-BE35-8B2E9FB4AB27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5-470E-BE35-8B2E9FB4AB27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5-470E-BE35-8B2E9FB4AB27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5-470E-BE35-8B2E9FB4AB27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5-470E-BE35-8B2E9FB4AB27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5-470E-BE35-8B2E9FB4AB27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5-470E-BE35-8B2E9FB4AB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44621</c:v>
                </c:pt>
                <c:pt idx="1">
                  <c:v>44713</c:v>
                </c:pt>
                <c:pt idx="2">
                  <c:v>44805</c:v>
                </c:pt>
                <c:pt idx="3">
                  <c:v>44896</c:v>
                </c:pt>
                <c:pt idx="4">
                  <c:v>44986</c:v>
                </c:pt>
                <c:pt idx="5">
                  <c:v>45078</c:v>
                </c:pt>
                <c:pt idx="6">
                  <c:v>45170</c:v>
                </c:pt>
                <c:pt idx="7">
                  <c:v>45261</c:v>
                </c:pt>
                <c:pt idx="8">
                  <c:v>45352</c:v>
                </c:pt>
              </c:numCache>
            </c:numRef>
          </c:cat>
          <c:val>
            <c:numRef>
              <c:f>'Figure 8'!$C$2:$C$10</c:f>
              <c:numCache>
                <c:formatCode>_(* #,##0_);_(* \(#,##0\);_(* "-"??_);_(@_)</c:formatCode>
                <c:ptCount val="9"/>
                <c:pt idx="0">
                  <c:v>1245</c:v>
                </c:pt>
                <c:pt idx="1">
                  <c:v>1240</c:v>
                </c:pt>
                <c:pt idx="2">
                  <c:v>1266</c:v>
                </c:pt>
                <c:pt idx="3">
                  <c:v>1298</c:v>
                </c:pt>
                <c:pt idx="4">
                  <c:v>1346</c:v>
                </c:pt>
                <c:pt idx="5">
                  <c:v>1352</c:v>
                </c:pt>
                <c:pt idx="6">
                  <c:v>1436</c:v>
                </c:pt>
                <c:pt idx="7">
                  <c:v>1456</c:v>
                </c:pt>
                <c:pt idx="8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85-470E-BE35-8B2E9FB4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8'!$D$1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1F497D"/>
              </a:solidFill>
              <a:ln>
                <a:solidFill>
                  <a:srgbClr val="98B954"/>
                </a:solidFill>
              </a:ln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5-470E-BE35-8B2E9FB4AB27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5-470E-BE35-8B2E9FB4AB27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5-470E-BE35-8B2E9FB4AB27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5-470E-BE35-8B2E9FB4AB27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5-470E-BE35-8B2E9FB4AB27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85-470E-BE35-8B2E9FB4AB27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85-470E-BE35-8B2E9FB4AB27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85-470E-BE35-8B2E9FB4AB27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85-470E-BE35-8B2E9FB4AB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8'!$D$2:$D$10</c:f>
              <c:numCache>
                <c:formatCode>_(* #,##0_);_(* \(#,##0\);_(* "-"??_);_(@_)</c:formatCode>
                <c:ptCount val="9"/>
                <c:pt idx="0">
                  <c:v>4433</c:v>
                </c:pt>
                <c:pt idx="1">
                  <c:v>4445</c:v>
                </c:pt>
                <c:pt idx="2">
                  <c:v>4426</c:v>
                </c:pt>
                <c:pt idx="3">
                  <c:v>4489</c:v>
                </c:pt>
                <c:pt idx="4">
                  <c:v>4515</c:v>
                </c:pt>
                <c:pt idx="5">
                  <c:v>4572</c:v>
                </c:pt>
                <c:pt idx="6">
                  <c:v>4629</c:v>
                </c:pt>
                <c:pt idx="7">
                  <c:v>4674</c:v>
                </c:pt>
                <c:pt idx="8">
                  <c:v>4678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D85-470E-BE35-8B2E9FB4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6099</xdr:colOff>
      <xdr:row>10</xdr:row>
      <xdr:rowOff>21167</xdr:rowOff>
    </xdr:from>
    <xdr:to>
      <xdr:col>6</xdr:col>
      <xdr:colOff>507999</xdr:colOff>
      <xdr:row>26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907F0B-F66B-4A91-BE29-1D885E767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32844</xdr:colOff>
      <xdr:row>11</xdr:row>
      <xdr:rowOff>19707</xdr:rowOff>
    </xdr:from>
    <xdr:to>
      <xdr:col>4</xdr:col>
      <xdr:colOff>278423</xdr:colOff>
      <xdr:row>21</xdr:row>
      <xdr:rowOff>183931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1D09A4-DAB5-4391-A79A-BE56B2257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923924</xdr:colOff>
      <xdr:row>9</xdr:row>
      <xdr:rowOff>0</xdr:rowOff>
    </xdr:from>
    <xdr:to>
      <xdr:col>4</xdr:col>
      <xdr:colOff>228599</xdr:colOff>
      <xdr:row>25</xdr:row>
      <xdr:rowOff>33617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6B49CC-F33E-4B76-8917-F1E2608E2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7</xdr:row>
      <xdr:rowOff>19050</xdr:rowOff>
    </xdr:from>
    <xdr:to>
      <xdr:col>4</xdr:col>
      <xdr:colOff>38100</xdr:colOff>
      <xdr:row>21</xdr:row>
      <xdr:rowOff>19050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EAD61A8C-4EF5-4ACB-B41C-685F89D7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5</xdr:col>
      <xdr:colOff>428625</xdr:colOff>
      <xdr:row>17</xdr:row>
      <xdr:rowOff>180975</xdr:rowOff>
    </xdr:to>
    <xdr:graphicFrame macro="">
      <xdr:nvGraphicFramePr>
        <xdr:cNvPr id="4" name="Dep_rate">
          <a:extLst>
            <a:ext uri="{FF2B5EF4-FFF2-40B4-BE49-F238E27FC236}">
              <a16:creationId xmlns:a16="http://schemas.microsoft.com/office/drawing/2014/main" id="{B0EA0BC4-9DF7-4353-B7C0-19F3089B8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13</xdr:row>
      <xdr:rowOff>28575</xdr:rowOff>
    </xdr:from>
    <xdr:to>
      <xdr:col>5</xdr:col>
      <xdr:colOff>57150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2145F4-6058-48E4-835C-DD270E9DF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138702</xdr:colOff>
      <xdr:row>9</xdr:row>
      <xdr:rowOff>79373</xdr:rowOff>
    </xdr:from>
    <xdr:to>
      <xdr:col>7</xdr:col>
      <xdr:colOff>1131661</xdr:colOff>
      <xdr:row>33</xdr:row>
      <xdr:rowOff>15874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233DE0-3B33-4BE5-BE61-B8F37815E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4</xdr:row>
      <xdr:rowOff>9526</xdr:rowOff>
    </xdr:from>
    <xdr:to>
      <xdr:col>6</xdr:col>
      <xdr:colOff>0</xdr:colOff>
      <xdr:row>16</xdr:row>
      <xdr:rowOff>47626</xdr:rowOff>
    </xdr:to>
    <xdr:graphicFrame macro="">
      <xdr:nvGraphicFramePr>
        <xdr:cNvPr id="3" name="Total_arrivals">
          <a:extLst>
            <a:ext uri="{FF2B5EF4-FFF2-40B4-BE49-F238E27FC236}">
              <a16:creationId xmlns:a16="http://schemas.microsoft.com/office/drawing/2014/main" id="{40AB5FDB-A870-4075-B5DE-7C464E51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28575</xdr:rowOff>
    </xdr:from>
    <xdr:to>
      <xdr:col>5</xdr:col>
      <xdr:colOff>314325</xdr:colOff>
      <xdr:row>14</xdr:row>
      <xdr:rowOff>104775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891646DE-5B43-4B9C-91D3-405BEF267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66675</xdr:colOff>
          <xdr:row>0</xdr:row>
          <xdr:rowOff>0</xdr:rowOff>
        </xdr:to>
        <xdr:sp macro="" textlink="">
          <xdr:nvSpPr>
            <xdr:cNvPr id="41985" name="Button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146FF6C8-033C-4F2B-8089-7872D77AF6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Format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6</xdr:row>
      <xdr:rowOff>9524</xdr:rowOff>
    </xdr:from>
    <xdr:to>
      <xdr:col>4</xdr:col>
      <xdr:colOff>333374</xdr:colOff>
      <xdr:row>18</xdr:row>
      <xdr:rowOff>190499</xdr:rowOff>
    </xdr:to>
    <xdr:graphicFrame macro="">
      <xdr:nvGraphicFramePr>
        <xdr:cNvPr id="4" name="Transfer_value">
          <a:extLst>
            <a:ext uri="{FF2B5EF4-FFF2-40B4-BE49-F238E27FC236}">
              <a16:creationId xmlns:a16="http://schemas.microsoft.com/office/drawing/2014/main" id="{64AC3955-4847-43F6-94E2-CBC194B38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19843</xdr:colOff>
      <xdr:row>2</xdr:row>
      <xdr:rowOff>23813</xdr:rowOff>
    </xdr:from>
    <xdr:to>
      <xdr:col>8</xdr:col>
      <xdr:colOff>197643</xdr:colOff>
      <xdr:row>33</xdr:row>
      <xdr:rowOff>130968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BE86F1-BC87-4A22-AB40-4F60FA447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9526</xdr:rowOff>
    </xdr:from>
    <xdr:to>
      <xdr:col>5</xdr:col>
      <xdr:colOff>333376</xdr:colOff>
      <xdr:row>20</xdr:row>
      <xdr:rowOff>180975</xdr:rowOff>
    </xdr:to>
    <xdr:graphicFrame macro="">
      <xdr:nvGraphicFramePr>
        <xdr:cNvPr id="3" name="Transfer_volume">
          <a:extLst>
            <a:ext uri="{FF2B5EF4-FFF2-40B4-BE49-F238E27FC236}">
              <a16:creationId xmlns:a16="http://schemas.microsoft.com/office/drawing/2014/main" id="{FB485B12-CCF3-4A34-A531-EC9C274A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24341</xdr:colOff>
      <xdr:row>2</xdr:row>
      <xdr:rowOff>3705</xdr:rowOff>
    </xdr:from>
    <xdr:to>
      <xdr:col>8</xdr:col>
      <xdr:colOff>371474</xdr:colOff>
      <xdr:row>11</xdr:row>
      <xdr:rowOff>178858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B9B07C-959A-4227-B099-09124068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6351</xdr:colOff>
      <xdr:row>1</xdr:row>
      <xdr:rowOff>39686</xdr:rowOff>
    </xdr:from>
    <xdr:to>
      <xdr:col>14</xdr:col>
      <xdr:colOff>501650</xdr:colOff>
      <xdr:row>20</xdr:row>
      <xdr:rowOff>15875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8A91E-F990-4D7E-AA87-B10205967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349249</xdr:rowOff>
    </xdr:from>
    <xdr:to>
      <xdr:col>13</xdr:col>
      <xdr:colOff>95250</xdr:colOff>
      <xdr:row>18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B3C336-C3C7-44D5-AC34-2375F8250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95252</xdr:colOff>
      <xdr:row>0</xdr:row>
      <xdr:rowOff>0</xdr:rowOff>
    </xdr:from>
    <xdr:to>
      <xdr:col>10</xdr:col>
      <xdr:colOff>219075</xdr:colOff>
      <xdr:row>0</xdr:row>
      <xdr:rowOff>9525</xdr:rowOff>
    </xdr:to>
    <xdr:graphicFrame macro="">
      <xdr:nvGraphicFramePr>
        <xdr:cNvPr id="2" name="Chart 1026">
          <a:extLst>
            <a:ext uri="{FF2B5EF4-FFF2-40B4-BE49-F238E27FC236}">
              <a16:creationId xmlns:a16="http://schemas.microsoft.com/office/drawing/2014/main" id="{15579463-F5CA-487D-85D5-268F1727C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6879</xdr:colOff>
      <xdr:row>1</xdr:row>
      <xdr:rowOff>23000</xdr:rowOff>
    </xdr:from>
    <xdr:to>
      <xdr:col>17</xdr:col>
      <xdr:colOff>384827</xdr:colOff>
      <xdr:row>19</xdr:row>
      <xdr:rowOff>35944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E956BF-5CD2-4B2D-B860-DA1D92236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50009</xdr:colOff>
      <xdr:row>7</xdr:row>
      <xdr:rowOff>50006</xdr:rowOff>
    </xdr:from>
    <xdr:to>
      <xdr:col>2</xdr:col>
      <xdr:colOff>750094</xdr:colOff>
      <xdr:row>22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3B1739-F753-4B46-9776-27D80C591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33616</xdr:colOff>
      <xdr:row>10</xdr:row>
      <xdr:rowOff>11206</xdr:rowOff>
    </xdr:from>
    <xdr:to>
      <xdr:col>6</xdr:col>
      <xdr:colOff>336175</xdr:colOff>
      <xdr:row>28</xdr:row>
      <xdr:rowOff>78441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25CDE4-32F1-48E0-80FA-4F8E8D96E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19050</xdr:rowOff>
    </xdr:from>
    <xdr:to>
      <xdr:col>6</xdr:col>
      <xdr:colOff>352425</xdr:colOff>
      <xdr:row>18</xdr:row>
      <xdr:rowOff>16669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441A38-17E9-4526-B959-E20F0ECFD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33338</xdr:colOff>
      <xdr:row>1</xdr:row>
      <xdr:rowOff>19049</xdr:rowOff>
    </xdr:from>
    <xdr:to>
      <xdr:col>12</xdr:col>
      <xdr:colOff>42864</xdr:colOff>
      <xdr:row>14</xdr:row>
      <xdr:rowOff>130969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34F2A-3F41-4A9A-9871-48DAC3DD4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19050</xdr:rowOff>
    </xdr:from>
    <xdr:to>
      <xdr:col>2</xdr:col>
      <xdr:colOff>533400</xdr:colOff>
      <xdr:row>19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6BE865-122D-4EED-B682-3875069DD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flation\Inflation_2016%20Basket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Model%20files/Cayman%20Quarterly%20GDP_Q1_202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08%20Money%20and%20Banking/New%20Money%20Master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Construction/Construction_new_RH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Real%20Estate/Real%20Estate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Utilties/Utilities%20Worksheet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Tourism/Tourism%20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lation disaggregation"/>
      <sheetName val="Types of Inflation"/>
      <sheetName val="Sheet2"/>
      <sheetName val="Data"/>
      <sheetName val="Core Data"/>
      <sheetName val="Index1"/>
      <sheetName val="Core Index"/>
      <sheetName val="Energy Index"/>
      <sheetName val="Tables"/>
    </sheetNames>
    <sheetDataSet>
      <sheetData sheetId="0"/>
      <sheetData sheetId="1"/>
      <sheetData sheetId="2"/>
      <sheetData sheetId="3"/>
      <sheetData sheetId="4">
        <row r="3">
          <cell r="D3" t="str">
            <v>CPI Index</v>
          </cell>
          <cell r="E3" t="str">
            <v>Food Index</v>
          </cell>
          <cell r="R3" t="str">
            <v>Transport</v>
          </cell>
          <cell r="AD3" t="str">
            <v>Restaurants and hotels</v>
          </cell>
        </row>
        <row r="48">
          <cell r="B48">
            <v>2018</v>
          </cell>
          <cell r="C48" t="str">
            <v>QTR 4</v>
          </cell>
          <cell r="D48">
            <v>104.1698</v>
          </cell>
          <cell r="E48">
            <v>105.68</v>
          </cell>
          <cell r="H48">
            <v>103.18</v>
          </cell>
          <cell r="R48">
            <v>111.39</v>
          </cell>
          <cell r="AD48">
            <v>98.86</v>
          </cell>
        </row>
        <row r="49">
          <cell r="B49">
            <v>2019</v>
          </cell>
          <cell r="C49" t="str">
            <v>QTR 1</v>
          </cell>
          <cell r="D49">
            <v>108.10680000000001</v>
          </cell>
          <cell r="E49">
            <v>105.86</v>
          </cell>
          <cell r="H49">
            <v>114.77</v>
          </cell>
          <cell r="R49">
            <v>107.21</v>
          </cell>
          <cell r="AD49">
            <v>101.2</v>
          </cell>
        </row>
        <row r="50">
          <cell r="B50">
            <v>2019</v>
          </cell>
          <cell r="C50" t="str">
            <v>QTR 2</v>
          </cell>
          <cell r="D50">
            <v>109.22629999999999</v>
          </cell>
          <cell r="E50">
            <v>106.33</v>
          </cell>
          <cell r="H50">
            <v>114.85</v>
          </cell>
          <cell r="R50">
            <v>109.04</v>
          </cell>
          <cell r="AD50">
            <v>100.69</v>
          </cell>
        </row>
        <row r="51">
          <cell r="B51">
            <v>2019</v>
          </cell>
          <cell r="C51" t="str">
            <v>QTR 3</v>
          </cell>
          <cell r="D51">
            <v>111.3121</v>
          </cell>
          <cell r="E51">
            <v>107.66</v>
          </cell>
          <cell r="H51">
            <v>116.82</v>
          </cell>
          <cell r="R51">
            <v>117.07</v>
          </cell>
          <cell r="AD51">
            <v>101.82</v>
          </cell>
        </row>
        <row r="52">
          <cell r="B52">
            <v>2019</v>
          </cell>
          <cell r="C52" t="str">
            <v>QTR 4</v>
          </cell>
          <cell r="D52">
            <v>112.919</v>
          </cell>
          <cell r="E52">
            <v>109</v>
          </cell>
          <cell r="H52">
            <v>115.67</v>
          </cell>
          <cell r="R52">
            <v>127.59</v>
          </cell>
          <cell r="AD52">
            <v>102.53</v>
          </cell>
        </row>
        <row r="53">
          <cell r="B53">
            <v>2020</v>
          </cell>
          <cell r="C53" t="str">
            <v>QTR 1</v>
          </cell>
          <cell r="D53">
            <v>111.31398530319338</v>
          </cell>
          <cell r="E53">
            <v>109.97</v>
          </cell>
          <cell r="H53">
            <v>117.12983005956869</v>
          </cell>
          <cell r="R53">
            <v>113.62</v>
          </cell>
          <cell r="AD53">
            <v>101.52</v>
          </cell>
        </row>
        <row r="54">
          <cell r="B54">
            <v>2020</v>
          </cell>
          <cell r="C54" t="str">
            <v>QTR 2</v>
          </cell>
          <cell r="D54">
            <v>111.49692846541713</v>
          </cell>
          <cell r="E54">
            <v>112.661</v>
          </cell>
          <cell r="H54">
            <v>116.62990590854251</v>
          </cell>
          <cell r="R54">
            <v>115.4044</v>
          </cell>
          <cell r="AD54">
            <v>100.776</v>
          </cell>
        </row>
        <row r="55">
          <cell r="B55">
            <v>2020</v>
          </cell>
          <cell r="C55" t="str">
            <v>QTR 3</v>
          </cell>
          <cell r="D55">
            <v>110.76555460270681</v>
          </cell>
          <cell r="E55">
            <v>113.53060000000001</v>
          </cell>
          <cell r="H55">
            <v>113.21706129782974</v>
          </cell>
          <cell r="R55">
            <v>116.4709</v>
          </cell>
          <cell r="AD55">
            <v>101.2323</v>
          </cell>
        </row>
        <row r="56">
          <cell r="B56">
            <v>2020</v>
          </cell>
          <cell r="C56" t="str">
            <v>QTR 4</v>
          </cell>
          <cell r="D56">
            <v>112.2356798725441</v>
          </cell>
          <cell r="E56">
            <v>114.4044</v>
          </cell>
          <cell r="H56">
            <v>118.09072709450102</v>
          </cell>
          <cell r="R56">
            <v>111.6576</v>
          </cell>
          <cell r="AD56">
            <v>101.3275</v>
          </cell>
        </row>
        <row r="57">
          <cell r="B57">
            <v>2021</v>
          </cell>
          <cell r="C57" t="str">
            <v>QTR 1</v>
          </cell>
          <cell r="D57">
            <v>110.20785212342635</v>
          </cell>
          <cell r="E57">
            <v>114.9973</v>
          </cell>
          <cell r="H57">
            <v>111.06175785052301</v>
          </cell>
          <cell r="R57">
            <v>111.6473</v>
          </cell>
          <cell r="AD57">
            <v>102.5569</v>
          </cell>
        </row>
        <row r="58">
          <cell r="B58">
            <v>2021</v>
          </cell>
          <cell r="C58" t="str">
            <v>QTR 2</v>
          </cell>
          <cell r="D58">
            <v>111.70379879872192</v>
          </cell>
          <cell r="E58">
            <v>116.0869</v>
          </cell>
          <cell r="H58">
            <v>112.64181154117711</v>
          </cell>
          <cell r="R58">
            <v>116.2838</v>
          </cell>
          <cell r="AD58">
            <v>102.6494</v>
          </cell>
        </row>
        <row r="59">
          <cell r="B59">
            <v>2021</v>
          </cell>
          <cell r="C59" t="str">
            <v>QTR 3</v>
          </cell>
          <cell r="D59">
            <v>117.96653643609061</v>
          </cell>
          <cell r="E59">
            <v>117.3045</v>
          </cell>
          <cell r="H59">
            <v>124.82810695459342</v>
          </cell>
          <cell r="R59">
            <v>121.30929999999999</v>
          </cell>
          <cell r="AD59">
            <v>103.99590000000001</v>
          </cell>
        </row>
        <row r="60">
          <cell r="B60">
            <v>2021</v>
          </cell>
          <cell r="C60" t="str">
            <v>QTR 4</v>
          </cell>
          <cell r="D60">
            <v>120.78216629305146</v>
          </cell>
          <cell r="E60">
            <v>119.3159</v>
          </cell>
          <cell r="H60">
            <v>131.46419369764601</v>
          </cell>
          <cell r="R60">
            <v>127.9455</v>
          </cell>
          <cell r="AD60">
            <v>107.04430000000001</v>
          </cell>
        </row>
        <row r="61">
          <cell r="B61">
            <v>2022</v>
          </cell>
          <cell r="C61" t="str">
            <v>QTR 1</v>
          </cell>
          <cell r="D61">
            <v>122.54300669152333</v>
          </cell>
          <cell r="E61">
            <v>120.5836</v>
          </cell>
          <cell r="H61">
            <v>133.3709226463854</v>
          </cell>
          <cell r="R61">
            <v>129.2133</v>
          </cell>
          <cell r="AD61">
            <v>106.9182</v>
          </cell>
        </row>
        <row r="62">
          <cell r="B62">
            <v>2022</v>
          </cell>
          <cell r="C62" t="str">
            <v>QTR 2</v>
          </cell>
          <cell r="D62">
            <v>125.25490000000001</v>
          </cell>
          <cell r="E62">
            <v>125.2672</v>
          </cell>
          <cell r="H62">
            <v>134.28450000000001</v>
          </cell>
          <cell r="R62">
            <v>136.0445</v>
          </cell>
          <cell r="AD62">
            <v>109.77370000000001</v>
          </cell>
        </row>
        <row r="63">
          <cell r="B63">
            <v>2022</v>
          </cell>
          <cell r="C63" t="str">
            <v>QTR 3</v>
          </cell>
          <cell r="D63">
            <v>128.84549999999999</v>
          </cell>
          <cell r="E63">
            <v>129.01910000000001</v>
          </cell>
          <cell r="H63">
            <v>142.50649999999999</v>
          </cell>
          <cell r="R63">
            <v>133.995</v>
          </cell>
          <cell r="AD63">
            <v>111.8584</v>
          </cell>
        </row>
        <row r="64">
          <cell r="B64">
            <v>2022</v>
          </cell>
          <cell r="C64" t="str">
            <v>QTR 4</v>
          </cell>
          <cell r="D64">
            <v>127.9278</v>
          </cell>
          <cell r="E64">
            <v>136.00540000000001</v>
          </cell>
          <cell r="H64">
            <v>138.87860000000001</v>
          </cell>
          <cell r="R64">
            <v>131.803</v>
          </cell>
          <cell r="AD64">
            <v>112.75190000000001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Annual GDP"/>
      <sheetName val="QTR GDP (CUM)"/>
      <sheetName val="QTR GDP"/>
      <sheetName val="Q1 GDP"/>
      <sheetName val="Q2 GDP"/>
      <sheetName val="Semi-annual GDP"/>
      <sheetName val="Q3 GDP"/>
      <sheetName val="9 mths GDP"/>
      <sheetName val="Q4 GDP"/>
      <sheetName val="Q1 indicators"/>
      <sheetName val="Q2 indicators"/>
      <sheetName val="Semi-annual indicators"/>
      <sheetName val="Q3 indicators"/>
      <sheetName val="9 mths indicators"/>
      <sheetName val="Q4 indicators"/>
      <sheetName val="indicators"/>
      <sheetName val="Building Mat"/>
      <sheetName val="Fin. Services"/>
      <sheetName val="Company Reg"/>
      <sheetName val="Analysis"/>
      <sheetName val="Money Analysis"/>
      <sheetName val="Financial Serv Index"/>
      <sheetName val="Sheet1"/>
      <sheetName val="Sheet2"/>
      <sheetName val="Air transport"/>
    </sheetNames>
    <sheetDataSet>
      <sheetData sheetId="0"/>
      <sheetData sheetId="1" refreshError="1"/>
      <sheetData sheetId="2" refreshError="1"/>
      <sheetData sheetId="3">
        <row r="83">
          <cell r="A83" t="str">
            <v>Agriculture &amp; Fishing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>
        <row r="3">
          <cell r="B3">
            <v>38596</v>
          </cell>
          <cell r="C3">
            <v>38687</v>
          </cell>
          <cell r="D3">
            <v>38777</v>
          </cell>
          <cell r="E3">
            <v>38869</v>
          </cell>
          <cell r="F3">
            <v>38961</v>
          </cell>
          <cell r="G3">
            <v>39052</v>
          </cell>
          <cell r="H3">
            <v>39142</v>
          </cell>
          <cell r="I3">
            <v>39234</v>
          </cell>
          <cell r="J3">
            <v>39326</v>
          </cell>
          <cell r="K3">
            <v>39417</v>
          </cell>
          <cell r="L3">
            <v>39508</v>
          </cell>
          <cell r="M3">
            <v>39600</v>
          </cell>
          <cell r="N3">
            <v>39692</v>
          </cell>
          <cell r="O3">
            <v>39783</v>
          </cell>
          <cell r="P3">
            <v>39873</v>
          </cell>
          <cell r="Q3">
            <v>39965</v>
          </cell>
          <cell r="R3">
            <v>40057</v>
          </cell>
          <cell r="S3">
            <v>40148</v>
          </cell>
          <cell r="T3">
            <v>40238</v>
          </cell>
          <cell r="U3">
            <v>40330</v>
          </cell>
          <cell r="V3">
            <v>40422</v>
          </cell>
          <cell r="W3">
            <v>40513</v>
          </cell>
          <cell r="X3">
            <v>40603</v>
          </cell>
          <cell r="Y3">
            <v>40695</v>
          </cell>
          <cell r="Z3">
            <v>40787</v>
          </cell>
          <cell r="AA3">
            <v>40878</v>
          </cell>
          <cell r="AB3">
            <v>40969</v>
          </cell>
          <cell r="AC3">
            <v>41061</v>
          </cell>
          <cell r="AD3">
            <v>41153</v>
          </cell>
          <cell r="AE3">
            <v>41244</v>
          </cell>
          <cell r="AF3">
            <v>41334</v>
          </cell>
          <cell r="AG3">
            <v>41426</v>
          </cell>
          <cell r="AH3">
            <v>41518</v>
          </cell>
          <cell r="AI3">
            <v>41609</v>
          </cell>
          <cell r="AJ3">
            <v>41699</v>
          </cell>
          <cell r="AK3">
            <v>41791</v>
          </cell>
          <cell r="AL3">
            <v>41883</v>
          </cell>
          <cell r="AM3">
            <v>41974</v>
          </cell>
          <cell r="AN3">
            <v>42064</v>
          </cell>
          <cell r="AO3">
            <v>42156</v>
          </cell>
          <cell r="AP3">
            <v>42248</v>
          </cell>
          <cell r="AQ3">
            <v>42339</v>
          </cell>
          <cell r="AR3">
            <v>42430</v>
          </cell>
          <cell r="AS3">
            <v>42522</v>
          </cell>
          <cell r="AT3">
            <v>42614</v>
          </cell>
          <cell r="AU3">
            <v>42705</v>
          </cell>
          <cell r="AV3">
            <v>42795</v>
          </cell>
          <cell r="AW3">
            <v>42887</v>
          </cell>
          <cell r="AX3">
            <v>42979</v>
          </cell>
          <cell r="AY3">
            <v>43070</v>
          </cell>
          <cell r="AZ3">
            <v>43160</v>
          </cell>
          <cell r="BA3">
            <v>43252</v>
          </cell>
          <cell r="BB3">
            <v>43344</v>
          </cell>
          <cell r="BC3">
            <v>43435</v>
          </cell>
          <cell r="BD3">
            <v>43525</v>
          </cell>
          <cell r="BE3">
            <v>43617</v>
          </cell>
          <cell r="BF3">
            <v>43709</v>
          </cell>
          <cell r="BG3">
            <v>43800</v>
          </cell>
          <cell r="BH3">
            <v>43891</v>
          </cell>
          <cell r="BI3">
            <v>43983</v>
          </cell>
          <cell r="BJ3">
            <v>44075</v>
          </cell>
          <cell r="BK3">
            <v>44166</v>
          </cell>
          <cell r="BL3">
            <v>44256</v>
          </cell>
          <cell r="BM3">
            <v>44348</v>
          </cell>
          <cell r="BN3">
            <v>44440</v>
          </cell>
          <cell r="BO3">
            <v>44531</v>
          </cell>
          <cell r="BP3">
            <v>44621</v>
          </cell>
          <cell r="BQ3">
            <v>44713</v>
          </cell>
          <cell r="BR3">
            <v>44805</v>
          </cell>
          <cell r="BS3">
            <v>44896</v>
          </cell>
          <cell r="BT3">
            <v>44986</v>
          </cell>
          <cell r="BU3">
            <v>45078</v>
          </cell>
          <cell r="BV3">
            <v>45170</v>
          </cell>
          <cell r="BW3">
            <v>45261</v>
          </cell>
          <cell r="BX3">
            <v>45352</v>
          </cell>
          <cell r="BY3">
            <v>45444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4.7558333333333342</v>
          </cell>
          <cell r="AN20">
            <v>4.165</v>
          </cell>
          <cell r="AO20">
            <v>1.8941666666666668</v>
          </cell>
          <cell r="AP20">
            <v>1.7716666666666667</v>
          </cell>
          <cell r="AQ20">
            <v>1.6633333333333336</v>
          </cell>
          <cell r="AR20">
            <v>1.885</v>
          </cell>
          <cell r="AS20">
            <v>1.7658333333333336</v>
          </cell>
          <cell r="AT20">
            <v>2.4350000000000001</v>
          </cell>
          <cell r="AU20">
            <v>2.4258333333333333</v>
          </cell>
          <cell r="AV20">
            <v>2.48</v>
          </cell>
          <cell r="AW20">
            <v>0.81666666666666676</v>
          </cell>
          <cell r="AX20">
            <v>1.4716666666666667</v>
          </cell>
          <cell r="AY20">
            <v>1.4733333333333334</v>
          </cell>
          <cell r="AZ20">
            <v>1.0758333333333334</v>
          </cell>
          <cell r="BA20">
            <v>0.57499999999999996</v>
          </cell>
          <cell r="BB20">
            <v>0.57333333333333336</v>
          </cell>
          <cell r="BC20">
            <v>0.56583333333333341</v>
          </cell>
          <cell r="BD20">
            <v>0.55500000000000005</v>
          </cell>
          <cell r="BE20">
            <v>0.54509833333333335</v>
          </cell>
          <cell r="BF20">
            <v>1.3679258333333335</v>
          </cell>
          <cell r="BG20">
            <v>2.7075444333333336</v>
          </cell>
          <cell r="BH20">
            <v>2.6644027666666665</v>
          </cell>
          <cell r="BI20">
            <v>2.752876783333333</v>
          </cell>
          <cell r="BJ20">
            <v>2.5966362416666668</v>
          </cell>
          <cell r="BK20">
            <v>2.5424750083333332</v>
          </cell>
          <cell r="BL20">
            <v>2.4821816333333335</v>
          </cell>
          <cell r="BM20">
            <v>2.4305528000000001</v>
          </cell>
          <cell r="BN20">
            <v>3.775116333333334</v>
          </cell>
          <cell r="BO20">
            <v>3.6961489416666673</v>
          </cell>
          <cell r="BP20">
            <v>3.6265600833333331</v>
          </cell>
          <cell r="BQ20">
            <v>3.5567894083333336</v>
          </cell>
          <cell r="BR20">
            <v>3.4896242833333337</v>
          </cell>
          <cell r="BS20">
            <v>3.4556581</v>
          </cell>
          <cell r="BT20">
            <v>3.405065266666667</v>
          </cell>
          <cell r="BU20">
            <v>2.0166797500000002</v>
          </cell>
          <cell r="BV20">
            <v>1.9710970166666668</v>
          </cell>
          <cell r="BW20">
            <v>1.9277976000000001</v>
          </cell>
          <cell r="BX20">
            <v>1.8775312583333332</v>
          </cell>
          <cell r="BY20">
            <v>1.8231407916666669</v>
          </cell>
          <cell r="CB20">
            <v>-43.515494602649611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0.13833333333333334</v>
          </cell>
          <cell r="AN21">
            <v>0.1275</v>
          </cell>
          <cell r="AO21">
            <v>2.6608333333333336</v>
          </cell>
          <cell r="AP21">
            <v>0.1075</v>
          </cell>
          <cell r="AQ21">
            <v>0.35333333333333339</v>
          </cell>
          <cell r="AR21">
            <v>0.35083333333333339</v>
          </cell>
          <cell r="AS21">
            <v>0.34749999999999998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6.8191666666666668</v>
          </cell>
          <cell r="BB21">
            <v>5.5316666666666672</v>
          </cell>
          <cell r="BC21">
            <v>3.9824999999999999</v>
          </cell>
          <cell r="BD21">
            <v>3.8424999999999998</v>
          </cell>
          <cell r="BE21">
            <v>3.7020725000000003</v>
          </cell>
          <cell r="BF21">
            <v>3.6106744583333339</v>
          </cell>
          <cell r="BG21">
            <v>3.4599033333333336</v>
          </cell>
          <cell r="BH21">
            <v>3.3274666666666666</v>
          </cell>
          <cell r="BI21">
            <v>3.2444299999999999</v>
          </cell>
          <cell r="BJ21">
            <v>2.2749383333333335</v>
          </cell>
          <cell r="BK21">
            <v>1.5513775000000001</v>
          </cell>
          <cell r="BL21">
            <v>1.5609741666666668</v>
          </cell>
          <cell r="BM21">
            <v>1.390115</v>
          </cell>
          <cell r="BN21">
            <v>1.3616133333333331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8.4066666666666665E-3</v>
          </cell>
          <cell r="BT21">
            <v>1.4567666666666665E-3</v>
          </cell>
          <cell r="BU21">
            <v>8.8102499999999991E-4</v>
          </cell>
          <cell r="BV21">
            <v>3.9159999999999998E-4</v>
          </cell>
          <cell r="BW21">
            <v>4.7055333333333345E-3</v>
          </cell>
          <cell r="BX21">
            <v>2.6414416666666672E-3</v>
          </cell>
          <cell r="BY21">
            <v>5.2790333333333347E-3</v>
          </cell>
          <cell r="CB21" t="e">
            <v>#DIV/0!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42.78</v>
          </cell>
          <cell r="AN22">
            <v>60.681666666666672</v>
          </cell>
          <cell r="AO22">
            <v>15.500833333333334</v>
          </cell>
          <cell r="AP22">
            <v>38.263333333333335</v>
          </cell>
          <cell r="AQ22">
            <v>54.658333333333339</v>
          </cell>
          <cell r="AR22">
            <v>53.723333333333336</v>
          </cell>
          <cell r="AS22">
            <v>54.605833333333337</v>
          </cell>
          <cell r="AT22">
            <v>54.291666666666671</v>
          </cell>
          <cell r="AU22">
            <v>86.732500000000002</v>
          </cell>
          <cell r="AV22">
            <v>13.459166666666668</v>
          </cell>
          <cell r="AW22">
            <v>14.161666666666667</v>
          </cell>
          <cell r="AX22">
            <v>16.905833333333337</v>
          </cell>
          <cell r="AY22">
            <v>1.1025</v>
          </cell>
          <cell r="AZ22">
            <v>3.64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7.0833333333333352E-5</v>
          </cell>
          <cell r="BL22">
            <v>0</v>
          </cell>
          <cell r="BM22">
            <v>0</v>
          </cell>
          <cell r="BN22">
            <v>0</v>
          </cell>
          <cell r="BO22">
            <v>1.965E-5</v>
          </cell>
          <cell r="BP22">
            <v>0</v>
          </cell>
          <cell r="BQ22">
            <v>0</v>
          </cell>
          <cell r="BR22">
            <v>0</v>
          </cell>
          <cell r="BS22">
            <v>8.3250000000000002E-4</v>
          </cell>
          <cell r="BT22">
            <v>2.0718500000000001E-3</v>
          </cell>
          <cell r="BU22">
            <v>3.2535133333333334E-2</v>
          </cell>
          <cell r="BV22">
            <v>1.9061000000000004E-3</v>
          </cell>
          <cell r="BW22">
            <v>2.7513500000000001E-3</v>
          </cell>
          <cell r="BX22">
            <v>8.7776666666666663E-4</v>
          </cell>
          <cell r="BY22">
            <v>8.1540999999999992E-3</v>
          </cell>
          <cell r="CB22" t="e">
            <v>#DIV/0!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3.644166666666667</v>
          </cell>
          <cell r="AN23">
            <v>12.183333333333334</v>
          </cell>
          <cell r="AO23">
            <v>47.96</v>
          </cell>
          <cell r="AP23">
            <v>44.542499999999997</v>
          </cell>
          <cell r="AQ23">
            <v>47.94166666666667</v>
          </cell>
          <cell r="AR23">
            <v>46.456666666666671</v>
          </cell>
          <cell r="AS23">
            <v>37.734166666666674</v>
          </cell>
          <cell r="AT23">
            <v>35.349166783068668</v>
          </cell>
          <cell r="AU23">
            <v>43.584166783068675</v>
          </cell>
          <cell r="AV23">
            <v>46.250833449735339</v>
          </cell>
          <cell r="AW23">
            <v>42.702500116402</v>
          </cell>
          <cell r="AX23">
            <v>53.423333449735338</v>
          </cell>
          <cell r="AY23">
            <v>53.349166666666669</v>
          </cell>
          <cell r="AZ23">
            <v>53.4</v>
          </cell>
          <cell r="BA23">
            <v>55.625833333333333</v>
          </cell>
          <cell r="BB23">
            <v>71.104166666666671</v>
          </cell>
          <cell r="BC23">
            <v>35.17</v>
          </cell>
          <cell r="BD23">
            <v>1.8333333333333335</v>
          </cell>
          <cell r="BE23">
            <v>3.1691666666666669</v>
          </cell>
          <cell r="BF23">
            <v>3.0274999999999999</v>
          </cell>
          <cell r="BG23">
            <v>18.705362308333335</v>
          </cell>
          <cell r="BH23">
            <v>25.618295016666668</v>
          </cell>
          <cell r="BI23">
            <v>27.931114608333335</v>
          </cell>
          <cell r="BJ23">
            <v>23.001067266666666</v>
          </cell>
          <cell r="BK23">
            <v>22.752571700000001</v>
          </cell>
          <cell r="BL23">
            <v>9.1882493333333333</v>
          </cell>
          <cell r="BM23">
            <v>8.9566417749999996</v>
          </cell>
          <cell r="BN23">
            <v>14.522501408333335</v>
          </cell>
          <cell r="BO23">
            <v>14.045446958333333</v>
          </cell>
          <cell r="BP23">
            <v>13.703674725000001</v>
          </cell>
          <cell r="BQ23">
            <v>13.520736549999999</v>
          </cell>
          <cell r="BR23">
            <v>10.419411200000001</v>
          </cell>
          <cell r="BS23">
            <v>11.328469475</v>
          </cell>
          <cell r="BT23">
            <v>10.227074075000001</v>
          </cell>
          <cell r="BU23">
            <v>9.7377243</v>
          </cell>
          <cell r="BV23">
            <v>8.8166056416666674</v>
          </cell>
          <cell r="BW23">
            <v>10.206892700000001</v>
          </cell>
          <cell r="BX23">
            <v>10.226015691666667</v>
          </cell>
          <cell r="BY23">
            <v>10.245166299999999</v>
          </cell>
          <cell r="CB23">
            <v>-15.382880352522548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51.580833333333338</v>
          </cell>
          <cell r="AN24">
            <v>8.0041666666666664</v>
          </cell>
          <cell r="AO24">
            <v>8.0041666666666664</v>
          </cell>
          <cell r="AP24">
            <v>10.46</v>
          </cell>
          <cell r="AQ24">
            <v>7.6258333333333344</v>
          </cell>
          <cell r="AR24">
            <v>7.6033333333333335</v>
          </cell>
          <cell r="AS24">
            <v>9.4008333333333347</v>
          </cell>
          <cell r="AT24">
            <v>8.5675000000000008</v>
          </cell>
          <cell r="AU24">
            <v>4.8566666666666674</v>
          </cell>
          <cell r="AV24">
            <v>4.8550000000000004</v>
          </cell>
          <cell r="AW24">
            <v>6.9008333333333338</v>
          </cell>
          <cell r="AX24">
            <v>6.3841666666666672</v>
          </cell>
          <cell r="AY24">
            <v>4.7424999999999997</v>
          </cell>
          <cell r="AZ24">
            <v>4.8241666666666667</v>
          </cell>
          <cell r="BA24">
            <v>2.4725000000000001</v>
          </cell>
          <cell r="BB24">
            <v>3.1108333333333333</v>
          </cell>
          <cell r="BC24">
            <v>3.645</v>
          </cell>
          <cell r="BD24">
            <v>1.6883333333333335</v>
          </cell>
          <cell r="BE24">
            <v>1.0433333333333334</v>
          </cell>
          <cell r="BF24">
            <v>1.0433333333333334</v>
          </cell>
          <cell r="BG24">
            <v>8.6256419666666666</v>
          </cell>
          <cell r="BH24">
            <v>0.98685011666666667</v>
          </cell>
          <cell r="BI24">
            <v>1.2996949666666666</v>
          </cell>
          <cell r="BJ24">
            <v>1.7851942916666668</v>
          </cell>
          <cell r="BK24">
            <v>1.9414181083333335</v>
          </cell>
          <cell r="BL24">
            <v>2.6149593916666669</v>
          </cell>
          <cell r="BM24">
            <v>2.8152656333333335</v>
          </cell>
          <cell r="BN24">
            <v>2.8652836583333334</v>
          </cell>
          <cell r="BO24">
            <v>3.0411487583333332</v>
          </cell>
          <cell r="BP24">
            <v>3.0414435999999996</v>
          </cell>
          <cell r="BQ24">
            <v>3.0436549333333334</v>
          </cell>
          <cell r="BR24">
            <v>3.0470666833333335</v>
          </cell>
          <cell r="BS24">
            <v>3.0516156666666667</v>
          </cell>
          <cell r="BT24">
            <v>9.5894333333333345E-3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0.42134916666666666</v>
          </cell>
          <cell r="CB24">
            <v>-100</v>
          </cell>
        </row>
      </sheetData>
      <sheetData sheetId="4">
        <row r="1">
          <cell r="H1" t="str">
            <v/>
          </cell>
          <cell r="I1" t="str">
            <v/>
          </cell>
          <cell r="J1">
            <v>2021</v>
          </cell>
          <cell r="K1" t="str">
            <v/>
          </cell>
          <cell r="L1" t="str">
            <v/>
          </cell>
          <cell r="M1" t="str">
            <v/>
          </cell>
          <cell r="N1">
            <v>2022</v>
          </cell>
          <cell r="O1">
            <v>2022</v>
          </cell>
          <cell r="P1" t="str">
            <v/>
          </cell>
          <cell r="Q1" t="str">
            <v/>
          </cell>
          <cell r="R1">
            <v>2023</v>
          </cell>
          <cell r="S1" t="str">
            <v/>
          </cell>
          <cell r="T1" t="str">
            <v/>
          </cell>
          <cell r="U1" t="str">
            <v/>
          </cell>
          <cell r="V1">
            <v>2024</v>
          </cell>
          <cell r="W1" t="str">
            <v/>
          </cell>
        </row>
        <row r="2">
          <cell r="H2" t="str">
            <v>QTR 3</v>
          </cell>
          <cell r="I2" t="str">
            <v>QTR 4</v>
          </cell>
          <cell r="J2" t="str">
            <v>QTR 1</v>
          </cell>
          <cell r="K2" t="str">
            <v>QTR 2</v>
          </cell>
          <cell r="L2" t="str">
            <v>QTR 3</v>
          </cell>
          <cell r="M2" t="str">
            <v>QTR 4</v>
          </cell>
          <cell r="N2" t="str">
            <v>QTR 1</v>
          </cell>
          <cell r="O2" t="str">
            <v>QTR 2</v>
          </cell>
          <cell r="P2" t="str">
            <v>QTR 3</v>
          </cell>
          <cell r="Q2" t="str">
            <v>QTR 4</v>
          </cell>
          <cell r="R2" t="str">
            <v>QTR 1</v>
          </cell>
          <cell r="S2" t="str">
            <v>QTR 2</v>
          </cell>
          <cell r="T2" t="str">
            <v>QTR 3</v>
          </cell>
          <cell r="U2" t="str">
            <v>QTR 4</v>
          </cell>
          <cell r="V2" t="str">
            <v>QTR 1</v>
          </cell>
          <cell r="W2" t="str">
            <v>QTR 2</v>
          </cell>
        </row>
        <row r="3">
          <cell r="S3">
            <v>45078</v>
          </cell>
          <cell r="W3">
            <v>45444</v>
          </cell>
        </row>
        <row r="5">
          <cell r="B5" t="str">
            <v>Credit to Businesses</v>
          </cell>
          <cell r="O5">
            <v>1215.4993793333335</v>
          </cell>
          <cell r="P5">
            <v>1204.1876066666666</v>
          </cell>
          <cell r="Q5">
            <v>1160.7304495166666</v>
          </cell>
          <cell r="R5">
            <v>1148.9417282666668</v>
          </cell>
          <cell r="S5">
            <v>1188.9401359416668</v>
          </cell>
          <cell r="T5">
            <v>1314.2661593833334</v>
          </cell>
          <cell r="U5">
            <v>1329.5331965999999</v>
          </cell>
          <cell r="V5">
            <v>1359.9661180583332</v>
          </cell>
          <cell r="W5">
            <v>1318.7209993166668</v>
          </cell>
        </row>
        <row r="25">
          <cell r="B25" t="str">
            <v>Credit to Households</v>
          </cell>
          <cell r="O25">
            <v>2385.8378263583336</v>
          </cell>
          <cell r="P25">
            <v>2432.771273625</v>
          </cell>
          <cell r="Q25">
            <v>2448.4128125749999</v>
          </cell>
          <cell r="R25">
            <v>2430.5778225499998</v>
          </cell>
          <cell r="S25">
            <v>2435.6773434583338</v>
          </cell>
          <cell r="T25">
            <v>2430.023189616667</v>
          </cell>
          <cell r="U25">
            <v>2441.9763825666669</v>
          </cell>
          <cell r="V25">
            <v>2437.8260587083328</v>
          </cell>
          <cell r="W25">
            <v>2494.1984398666664</v>
          </cell>
        </row>
        <row r="35">
          <cell r="B35" t="str">
            <v>Prime Lending Rate</v>
          </cell>
          <cell r="O35">
            <v>4.875</v>
          </cell>
          <cell r="P35">
            <v>6.125</v>
          </cell>
          <cell r="Q35">
            <v>6.9583000000000004</v>
          </cell>
          <cell r="R35">
            <v>7.375</v>
          </cell>
          <cell r="S35">
            <v>8.125</v>
          </cell>
          <cell r="T35">
            <v>8.25</v>
          </cell>
          <cell r="U35">
            <v>8.5</v>
          </cell>
          <cell r="V35">
            <v>8.5</v>
          </cell>
          <cell r="W35">
            <v>8.5</v>
          </cell>
        </row>
        <row r="37">
          <cell r="B37" t="str">
            <v>Weighted Average Rate on kyd Deposits</v>
          </cell>
          <cell r="O37">
            <v>5.4399999999999997E-2</v>
          </cell>
          <cell r="P37">
            <v>0.1394</v>
          </cell>
          <cell r="Q37">
            <v>0.33589999999999998</v>
          </cell>
          <cell r="R37">
            <v>0.35499999999999998</v>
          </cell>
          <cell r="S37">
            <v>0.49030000000000001</v>
          </cell>
          <cell r="T37">
            <v>0.4793</v>
          </cell>
          <cell r="U37">
            <v>0.47939999999999999</v>
          </cell>
          <cell r="V37">
            <v>0.51150000000000007</v>
          </cell>
          <cell r="W37">
            <v>0.51339999999999997</v>
          </cell>
        </row>
        <row r="38">
          <cell r="B38" t="str">
            <v>Weighted Average Rate on Loans</v>
          </cell>
          <cell r="O38">
            <v>6.5342000000000002</v>
          </cell>
          <cell r="P38">
            <v>7.4124999999999996</v>
          </cell>
          <cell r="Q38">
            <v>7.9466999999999999</v>
          </cell>
          <cell r="R38">
            <v>8.0828000000000007</v>
          </cell>
          <cell r="S38">
            <v>9.0440000000000005</v>
          </cell>
          <cell r="T38">
            <v>9.1013999999999999</v>
          </cell>
          <cell r="U38">
            <v>9.8164999999999996</v>
          </cell>
          <cell r="V38">
            <v>9.7644000000000002</v>
          </cell>
          <cell r="W38">
            <v>9.5039999999999996</v>
          </cell>
        </row>
        <row r="44">
          <cell r="B44" t="str">
            <v>Foreclosure Inventory (US$-value)</v>
          </cell>
          <cell r="H44">
            <v>19746</v>
          </cell>
          <cell r="I44">
            <v>17618</v>
          </cell>
          <cell r="J44">
            <v>18076</v>
          </cell>
          <cell r="K44">
            <v>16437</v>
          </cell>
          <cell r="L44">
            <v>15365</v>
          </cell>
          <cell r="M44">
            <v>14052</v>
          </cell>
          <cell r="N44">
            <v>14861</v>
          </cell>
          <cell r="O44">
            <v>15526</v>
          </cell>
          <cell r="P44">
            <v>15093</v>
          </cell>
          <cell r="Q44">
            <v>15234</v>
          </cell>
          <cell r="R44">
            <v>14619</v>
          </cell>
          <cell r="S44">
            <v>15250</v>
          </cell>
          <cell r="T44">
            <v>18403</v>
          </cell>
          <cell r="U44">
            <v>19591</v>
          </cell>
          <cell r="V44">
            <v>18777</v>
          </cell>
          <cell r="W44">
            <v>19203</v>
          </cell>
        </row>
        <row r="48">
          <cell r="B48" t="str">
            <v>Foreclosure Rate (%)</v>
          </cell>
          <cell r="H48">
            <v>0.79430398841489158</v>
          </cell>
          <cell r="I48">
            <v>0.68706490536575926</v>
          </cell>
          <cell r="J48">
            <v>0.69536636567207533</v>
          </cell>
          <cell r="K48">
            <v>0.62321513339389689</v>
          </cell>
          <cell r="L48">
            <v>0.56479439682788823</v>
          </cell>
          <cell r="M48">
            <v>0.51092589502021779</v>
          </cell>
          <cell r="N48">
            <v>0.52479118353636722</v>
          </cell>
          <cell r="O48">
            <v>0.54479200110881276</v>
          </cell>
          <cell r="P48">
            <v>0.51979226217945629</v>
          </cell>
          <cell r="Q48">
            <v>0.51795537845354578</v>
          </cell>
          <cell r="R48">
            <v>0.49697595620873192</v>
          </cell>
          <cell r="S48">
            <v>0.51545311539862948</v>
          </cell>
          <cell r="T48">
            <v>0.62152349752613179</v>
          </cell>
          <cell r="U48">
            <v>0.6635634212653938</v>
          </cell>
          <cell r="V48">
            <v>0.63230695561223349</v>
          </cell>
          <cell r="W48">
            <v>0.63874904576820024</v>
          </cell>
        </row>
      </sheetData>
      <sheetData sheetId="5">
        <row r="1">
          <cell r="O1">
            <v>2022</v>
          </cell>
          <cell r="P1" t="str">
            <v/>
          </cell>
          <cell r="Q1" t="str">
            <v/>
          </cell>
          <cell r="R1">
            <v>2023</v>
          </cell>
          <cell r="S1" t="str">
            <v/>
          </cell>
          <cell r="T1" t="str">
            <v/>
          </cell>
          <cell r="U1" t="str">
            <v/>
          </cell>
          <cell r="V1">
            <v>2024</v>
          </cell>
          <cell r="W1" t="str">
            <v/>
          </cell>
        </row>
        <row r="2">
          <cell r="O2" t="str">
            <v>QTR 2</v>
          </cell>
          <cell r="P2" t="str">
            <v>QTR 3</v>
          </cell>
          <cell r="Q2" t="str">
            <v>QTR 4</v>
          </cell>
          <cell r="R2" t="str">
            <v>QTR 1</v>
          </cell>
          <cell r="S2" t="str">
            <v>QTR 2</v>
          </cell>
          <cell r="T2" t="str">
            <v>QTR 3</v>
          </cell>
          <cell r="U2" t="str">
            <v>QTR 4</v>
          </cell>
          <cell r="V2" t="str">
            <v>QTR 1</v>
          </cell>
          <cell r="W2" t="str">
            <v>QTR 2</v>
          </cell>
        </row>
        <row r="3">
          <cell r="S3">
            <v>45078</v>
          </cell>
          <cell r="W3">
            <v>45444</v>
          </cell>
        </row>
        <row r="21">
          <cell r="B21" t="str">
            <v xml:space="preserve">              Total Non-Resident Loans</v>
          </cell>
          <cell r="O21">
            <v>946.27437227500002</v>
          </cell>
          <cell r="P21">
            <v>937.457891475</v>
          </cell>
          <cell r="Q21">
            <v>864.23516878333339</v>
          </cell>
          <cell r="R21">
            <v>851.28210445833338</v>
          </cell>
          <cell r="S21">
            <v>785.66051979166684</v>
          </cell>
          <cell r="T21">
            <v>782.70247536666682</v>
          </cell>
          <cell r="U21">
            <v>762.67089465833328</v>
          </cell>
          <cell r="V21">
            <v>839.38000009166672</v>
          </cell>
          <cell r="W21">
            <v>790.52669470000012</v>
          </cell>
        </row>
        <row r="34">
          <cell r="B34" t="str">
            <v xml:space="preserve">     Total Domestic Credit</v>
          </cell>
          <cell r="O34">
            <v>4077.0468053166669</v>
          </cell>
          <cell r="P34">
            <v>4100.4236857999995</v>
          </cell>
          <cell r="Q34">
            <v>4055.6617667916671</v>
          </cell>
          <cell r="R34">
            <v>4012.1377813750005</v>
          </cell>
          <cell r="S34">
            <v>4081.7799376250005</v>
          </cell>
          <cell r="T34">
            <v>4217.6324594666658</v>
          </cell>
          <cell r="U34">
            <v>4235.8356481666669</v>
          </cell>
          <cell r="V34">
            <v>4248.0783362166676</v>
          </cell>
          <cell r="W34">
            <v>4244.5243280416671</v>
          </cell>
        </row>
        <row r="41">
          <cell r="O41">
            <v>8922.7299741999996</v>
          </cell>
          <cell r="P41">
            <v>8420.3735165166672</v>
          </cell>
          <cell r="Q41">
            <v>8537.0496658500015</v>
          </cell>
          <cell r="R41">
            <v>8309.2914806083336</v>
          </cell>
          <cell r="S41">
            <v>8525.9527330333349</v>
          </cell>
          <cell r="T41">
            <v>8228.0518127916675</v>
          </cell>
          <cell r="U41">
            <v>8474.4436346916664</v>
          </cell>
          <cell r="V41">
            <v>8511.9982601666652</v>
          </cell>
          <cell r="W41">
            <v>8541.9707784416678</v>
          </cell>
        </row>
        <row r="43">
          <cell r="O43">
            <v>2478.0745047999999</v>
          </cell>
          <cell r="P43">
            <v>2420.0611944916673</v>
          </cell>
          <cell r="Q43">
            <v>2559.0104804833331</v>
          </cell>
          <cell r="R43">
            <v>2620.0360470666665</v>
          </cell>
          <cell r="S43">
            <v>2491.2188165916668</v>
          </cell>
          <cell r="T43">
            <v>2400.8722309249997</v>
          </cell>
          <cell r="U43">
            <v>2631.0556202916669</v>
          </cell>
          <cell r="V43">
            <v>2605.780954975</v>
          </cell>
          <cell r="W43">
            <v>2543.3328964666666</v>
          </cell>
        </row>
        <row r="51">
          <cell r="O51">
            <v>6444.6554694000006</v>
          </cell>
          <cell r="P51">
            <v>6000.312322025</v>
          </cell>
          <cell r="Q51">
            <v>5978.039185366667</v>
          </cell>
          <cell r="R51">
            <v>5689.2554335416671</v>
          </cell>
          <cell r="S51">
            <v>6034.7339164416671</v>
          </cell>
          <cell r="T51">
            <v>5827.1795818666669</v>
          </cell>
          <cell r="U51">
            <v>5843.3880143999995</v>
          </cell>
          <cell r="V51">
            <v>5906.2173051916661</v>
          </cell>
          <cell r="W51">
            <v>5998.6378819750016</v>
          </cell>
        </row>
        <row r="55">
          <cell r="O55">
            <v>46.561908838089899</v>
          </cell>
          <cell r="P55">
            <v>49.688630559882711</v>
          </cell>
          <cell r="Q55">
            <v>48.478297716248527</v>
          </cell>
          <cell r="R55">
            <v>49.219779944102697</v>
          </cell>
          <cell r="S55">
            <v>48.781798090091456</v>
          </cell>
          <cell r="T55">
            <v>52.235335122325509</v>
          </cell>
          <cell r="U55">
            <v>51.003876565959757</v>
          </cell>
          <cell r="V55">
            <v>50.888560273055226</v>
          </cell>
          <cell r="W55">
            <v>50.696330446046346</v>
          </cell>
        </row>
      </sheetData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st."/>
      <sheetName val="Prmt Rep."/>
      <sheetName val="Proj. App"/>
      <sheetName val="Cert. Occ"/>
      <sheetName val="Sis. Island"/>
      <sheetName val="Charts"/>
      <sheetName val="Construction_new_RH"/>
    </sheetNames>
    <definedNames>
      <definedName name="Planing_Format"/>
    </definedNames>
    <sheetDataSet>
      <sheetData sheetId="0" refreshError="1"/>
      <sheetData sheetId="1" refreshError="1"/>
      <sheetData sheetId="2">
        <row r="2">
          <cell r="O2">
            <v>44621</v>
          </cell>
          <cell r="S2">
            <v>44986</v>
          </cell>
          <cell r="W2">
            <v>45352</v>
          </cell>
        </row>
      </sheetData>
      <sheetData sheetId="3">
        <row r="2">
          <cell r="O2">
            <v>44621</v>
          </cell>
          <cell r="S2">
            <v>44986</v>
          </cell>
          <cell r="W2">
            <v>45352</v>
          </cell>
        </row>
        <row r="22">
          <cell r="O22">
            <v>96</v>
          </cell>
          <cell r="S22">
            <v>61</v>
          </cell>
          <cell r="W22">
            <v>90</v>
          </cell>
        </row>
        <row r="23">
          <cell r="O23">
            <v>14</v>
          </cell>
          <cell r="S23">
            <v>44</v>
          </cell>
          <cell r="W23">
            <v>28</v>
          </cell>
        </row>
        <row r="24">
          <cell r="O24">
            <v>12</v>
          </cell>
          <cell r="S24">
            <v>10</v>
          </cell>
          <cell r="W24">
            <v>6</v>
          </cell>
        </row>
        <row r="25">
          <cell r="O25">
            <v>2</v>
          </cell>
          <cell r="S25">
            <v>1</v>
          </cell>
          <cell r="W25">
            <v>2</v>
          </cell>
        </row>
        <row r="26">
          <cell r="O26">
            <v>1</v>
          </cell>
          <cell r="S26">
            <v>1</v>
          </cell>
          <cell r="W26">
            <v>1</v>
          </cell>
        </row>
        <row r="27">
          <cell r="O27">
            <v>6</v>
          </cell>
          <cell r="S27">
            <v>1</v>
          </cell>
          <cell r="W27">
            <v>3</v>
          </cell>
        </row>
        <row r="28">
          <cell r="O28">
            <v>124</v>
          </cell>
          <cell r="S28">
            <v>101</v>
          </cell>
          <cell r="W28">
            <v>139</v>
          </cell>
        </row>
        <row r="29">
          <cell r="O29">
            <v>255</v>
          </cell>
          <cell r="S29">
            <v>219</v>
          </cell>
          <cell r="W29">
            <v>269</v>
          </cell>
        </row>
        <row r="31">
          <cell r="O31">
            <v>51.837553999999997</v>
          </cell>
          <cell r="S31">
            <v>29.577917579999998</v>
          </cell>
          <cell r="W31">
            <v>45.884736700000005</v>
          </cell>
        </row>
        <row r="32">
          <cell r="O32">
            <v>68.387457999999995</v>
          </cell>
          <cell r="S32">
            <v>52.661208000000002</v>
          </cell>
          <cell r="W32">
            <v>13.5633036075</v>
          </cell>
        </row>
        <row r="33">
          <cell r="O33">
            <v>13.723001</v>
          </cell>
          <cell r="S33">
            <v>15.210050000000001</v>
          </cell>
          <cell r="W33">
            <v>9.1725499999999993</v>
          </cell>
        </row>
        <row r="34">
          <cell r="O34">
            <v>7.75</v>
          </cell>
          <cell r="S34">
            <v>0.14000000000000001</v>
          </cell>
          <cell r="W34">
            <v>0.41</v>
          </cell>
        </row>
        <row r="35">
          <cell r="O35">
            <v>34</v>
          </cell>
          <cell r="S35">
            <v>12</v>
          </cell>
          <cell r="W35">
            <v>18</v>
          </cell>
        </row>
        <row r="36">
          <cell r="O36">
            <v>9.0807500000000001</v>
          </cell>
          <cell r="S36">
            <v>0.2</v>
          </cell>
          <cell r="W36">
            <v>5.3295300000000001</v>
          </cell>
        </row>
        <row r="37">
          <cell r="O37">
            <v>13.363799</v>
          </cell>
          <cell r="S37">
            <v>12.546739000000001</v>
          </cell>
          <cell r="W37">
            <v>11.316834999999999</v>
          </cell>
        </row>
        <row r="38">
          <cell r="O38">
            <v>198.142562</v>
          </cell>
          <cell r="S38">
            <v>122.33591458000001</v>
          </cell>
          <cell r="W38">
            <v>103.67695530750001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ata"/>
      <sheetName val="Transfers"/>
      <sheetName val="M. Tables"/>
      <sheetName val="Q. Tables"/>
      <sheetName val="YTD. Tables"/>
      <sheetName val="Charts"/>
    </sheetNames>
    <sheetDataSet>
      <sheetData sheetId="0"/>
      <sheetData sheetId="1"/>
      <sheetData sheetId="2"/>
      <sheetData sheetId="3"/>
      <sheetData sheetId="4"/>
      <sheetData sheetId="5">
        <row r="53">
          <cell r="AH53">
            <v>545</v>
          </cell>
          <cell r="AI53">
            <v>751</v>
          </cell>
          <cell r="AJ53">
            <v>780</v>
          </cell>
          <cell r="AK53">
            <v>580</v>
          </cell>
          <cell r="AL53">
            <v>568</v>
          </cell>
        </row>
        <row r="55">
          <cell r="AH55">
            <v>29</v>
          </cell>
          <cell r="AI55">
            <v>47</v>
          </cell>
          <cell r="AJ55">
            <v>36</v>
          </cell>
          <cell r="AK55">
            <v>22</v>
          </cell>
          <cell r="AL55">
            <v>39</v>
          </cell>
        </row>
        <row r="57">
          <cell r="AH57">
            <v>12</v>
          </cell>
          <cell r="AI57">
            <v>10</v>
          </cell>
          <cell r="AJ57">
            <v>7</v>
          </cell>
          <cell r="AK57">
            <v>11</v>
          </cell>
          <cell r="AL57">
            <v>7</v>
          </cell>
        </row>
        <row r="69">
          <cell r="AH69">
            <v>43891</v>
          </cell>
          <cell r="AI69">
            <v>44256</v>
          </cell>
          <cell r="AJ69">
            <v>44621</v>
          </cell>
          <cell r="AK69">
            <v>44986</v>
          </cell>
          <cell r="AL69">
            <v>45352</v>
          </cell>
        </row>
      </sheetData>
      <sheetData sheetId="6">
        <row r="4">
          <cell r="E4">
            <v>43891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tilities"/>
      <sheetName val="Q. Tables"/>
      <sheetName val="YTD. Tables"/>
      <sheetName val="Tables"/>
    </sheetNames>
    <sheetDataSet>
      <sheetData sheetId="0" refreshError="1"/>
      <sheetData sheetId="1" refreshError="1"/>
      <sheetData sheetId="2" refreshError="1"/>
      <sheetData sheetId="3">
        <row r="3">
          <cell r="F3">
            <v>44256</v>
          </cell>
          <cell r="N3">
            <v>44986</v>
          </cell>
          <cell r="R3">
            <v>45352</v>
          </cell>
        </row>
      </sheetData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ata"/>
      <sheetName val="Arrivals"/>
      <sheetName val="M. Tables"/>
      <sheetName val="Q. Tables"/>
      <sheetName val="YTD. Tables"/>
      <sheetName val="Charts"/>
    </sheetNames>
    <definedNames>
      <definedName name="Tourism_format"/>
    </definedNames>
    <sheetDataSet>
      <sheetData sheetId="0"/>
      <sheetData sheetId="1"/>
      <sheetData sheetId="2"/>
      <sheetData sheetId="3"/>
      <sheetData sheetId="4"/>
      <sheetData sheetId="5">
        <row r="27">
          <cell r="W27">
            <v>44256</v>
          </cell>
          <cell r="X27">
            <v>44621</v>
          </cell>
          <cell r="Y27">
            <v>44986</v>
          </cell>
          <cell r="Z27">
            <v>45352</v>
          </cell>
        </row>
        <row r="32">
          <cell r="B32" t="str">
            <v>Cruise Arrivals</v>
          </cell>
          <cell r="W32">
            <v>0</v>
          </cell>
          <cell r="X32">
            <v>17.283000000000001</v>
          </cell>
          <cell r="Y32">
            <v>471.50200000000001</v>
          </cell>
          <cell r="Z32">
            <v>399.72500000000002</v>
          </cell>
        </row>
        <row r="33">
          <cell r="B33" t="str">
            <v>Stay Over Arrivals</v>
          </cell>
          <cell r="W33">
            <v>2.085</v>
          </cell>
          <cell r="X33">
            <v>40.689</v>
          </cell>
          <cell r="Y33">
            <v>120.92600000000002</v>
          </cell>
          <cell r="Z33">
            <v>137.09399999999999</v>
          </cell>
        </row>
        <row r="34">
          <cell r="B34" t="str">
            <v>Total Arrivals</v>
          </cell>
          <cell r="W34">
            <v>2.085</v>
          </cell>
          <cell r="X34">
            <v>57.972000000000001</v>
          </cell>
          <cell r="Y34">
            <v>592.42799999999988</v>
          </cell>
          <cell r="Z34">
            <v>536.81899999999996</v>
          </cell>
        </row>
        <row r="38">
          <cell r="X38">
            <v>44621</v>
          </cell>
          <cell r="Y38">
            <v>44986</v>
          </cell>
          <cell r="Z38">
            <v>45352</v>
          </cell>
        </row>
      </sheetData>
      <sheetData sheetId="6">
        <row r="4">
          <cell r="C4">
            <v>43891</v>
          </cell>
          <cell r="D4">
            <v>44256</v>
          </cell>
          <cell r="E4">
            <v>44621</v>
          </cell>
          <cell r="F4">
            <v>44986</v>
          </cell>
          <cell r="G4">
            <v>45352</v>
          </cell>
        </row>
        <row r="6">
          <cell r="B6" t="str">
            <v>USA</v>
          </cell>
          <cell r="C6">
            <v>97.134999999999991</v>
          </cell>
          <cell r="D6">
            <v>1.1960000000000002</v>
          </cell>
          <cell r="E6">
            <v>31.217000000000002</v>
          </cell>
          <cell r="F6">
            <v>98.390000000000015</v>
          </cell>
          <cell r="G6">
            <v>113.59799999999998</v>
          </cell>
        </row>
        <row r="7">
          <cell r="B7" t="str">
            <v>Europe</v>
          </cell>
          <cell r="C7">
            <v>5.8080000000000007</v>
          </cell>
          <cell r="D7">
            <v>0.28399999999999997</v>
          </cell>
          <cell r="E7">
            <v>3.4710000000000001</v>
          </cell>
          <cell r="F7">
            <v>5.8410000000000002</v>
          </cell>
          <cell r="G7">
            <v>6.7139999999999995</v>
          </cell>
        </row>
        <row r="8">
          <cell r="B8" t="str">
            <v>Canada</v>
          </cell>
          <cell r="C8">
            <v>11.118</v>
          </cell>
          <cell r="D8">
            <v>0.223</v>
          </cell>
          <cell r="E8">
            <v>4.24</v>
          </cell>
          <cell r="F8">
            <v>12.448</v>
          </cell>
          <cell r="G8">
            <v>11.408999999999999</v>
          </cell>
        </row>
        <row r="9">
          <cell r="B9" t="str">
            <v>Others</v>
          </cell>
          <cell r="C9">
            <v>4.2869999999999999</v>
          </cell>
          <cell r="D9">
            <v>0.38200000000000001</v>
          </cell>
          <cell r="E9">
            <v>1.7610000000000001</v>
          </cell>
          <cell r="F9">
            <v>4.2469999999999999</v>
          </cell>
          <cell r="G9">
            <v>5.3729999999999993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Relationship Id="rId4" Type="http://schemas.openxmlformats.org/officeDocument/2006/relationships/ctrlProp" Target="../ctrlProps/ctrlProp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9612-517E-4934-97B3-38B22D346667}">
  <dimension ref="A1:CB580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11" sqref="A11"/>
      <selection pane="bottomRight" activeCell="B10" sqref="B10"/>
    </sheetView>
  </sheetViews>
  <sheetFormatPr defaultColWidth="9.140625" defaultRowHeight="15" x14ac:dyDescent="0.2"/>
  <cols>
    <col min="1" max="1" width="4.28515625" style="56" customWidth="1"/>
    <col min="2" max="2" width="9.140625" style="56"/>
    <col min="3" max="3" width="22.42578125" style="56" bestFit="1" customWidth="1"/>
    <col min="4" max="4" width="20.28515625" style="56" bestFit="1" customWidth="1"/>
    <col min="5" max="16384" width="9.140625" style="56"/>
  </cols>
  <sheetData>
    <row r="1" spans="1:12" s="55" customFormat="1" ht="15" customHeight="1" x14ac:dyDescent="0.2"/>
    <row r="2" spans="1:12" s="55" customFormat="1" ht="15" customHeight="1" x14ac:dyDescent="0.25">
      <c r="C2" s="57" t="s">
        <v>44</v>
      </c>
      <c r="D2" s="57" t="s">
        <v>45</v>
      </c>
    </row>
    <row r="3" spans="1:12" s="55" customFormat="1" ht="15" customHeight="1" x14ac:dyDescent="0.2">
      <c r="B3" s="58">
        <v>2020</v>
      </c>
      <c r="C3" s="59">
        <v>61.671272215569992</v>
      </c>
      <c r="D3" s="59">
        <v>90.80463077682667</v>
      </c>
    </row>
    <row r="4" spans="1:12" x14ac:dyDescent="0.2">
      <c r="A4" s="55"/>
      <c r="B4" s="58">
        <v>2021</v>
      </c>
      <c r="C4" s="59">
        <v>77.009915441963344</v>
      </c>
      <c r="D4" s="59">
        <v>115.65630275484334</v>
      </c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60">
        <v>2022</v>
      </c>
      <c r="C5" s="59">
        <v>140.45217305659665</v>
      </c>
      <c r="D5" s="59">
        <v>139.08630037768333</v>
      </c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60">
        <v>2023</v>
      </c>
      <c r="C6" s="59">
        <v>111.09693368362667</v>
      </c>
      <c r="D6" s="59">
        <v>129.53999333168335</v>
      </c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60">
        <v>2024</v>
      </c>
      <c r="C7" s="59">
        <v>102.54492999938999</v>
      </c>
      <c r="D7" s="59">
        <v>117.27732095105</v>
      </c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63"/>
      <c r="D8" s="63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5"/>
      <c r="B10" s="62" t="s">
        <v>46</v>
      </c>
      <c r="C10" s="62"/>
      <c r="D10" s="62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27" spans="2:7" x14ac:dyDescent="0.2">
      <c r="B27" s="64" t="s">
        <v>47</v>
      </c>
      <c r="C27" s="64"/>
      <c r="D27" s="64"/>
      <c r="E27" s="64"/>
      <c r="F27" s="64"/>
      <c r="G27" s="64"/>
    </row>
    <row r="98" spans="1:80" s="61" customFormat="1" x14ac:dyDescent="0.2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</row>
    <row r="99" spans="1:80" s="61" customFormat="1" x14ac:dyDescent="0.2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</row>
    <row r="100" spans="1:80" s="61" customFormat="1" x14ac:dyDescent="0.2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</row>
    <row r="101" spans="1:80" s="61" customFormat="1" x14ac:dyDescent="0.2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</row>
    <row r="102" spans="1:80" s="61" customFormat="1" x14ac:dyDescent="0.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</row>
    <row r="103" spans="1:80" s="61" customFormat="1" x14ac:dyDescent="0.2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</row>
    <row r="104" spans="1:80" s="61" customFormat="1" x14ac:dyDescent="0.2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</row>
    <row r="105" spans="1:80" s="61" customFormat="1" x14ac:dyDescent="0.2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</row>
    <row r="106" spans="1:80" s="61" customFormat="1" x14ac:dyDescent="0.2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</row>
    <row r="107" spans="1:80" s="61" customFormat="1" x14ac:dyDescent="0.2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</row>
    <row r="108" spans="1:80" s="61" customFormat="1" x14ac:dyDescent="0.2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</row>
    <row r="109" spans="1:80" s="61" customFormat="1" x14ac:dyDescent="0.2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</row>
    <row r="110" spans="1:80" s="61" customFormat="1" x14ac:dyDescent="0.2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</row>
    <row r="111" spans="1:80" s="61" customFormat="1" x14ac:dyDescent="0.2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</row>
    <row r="112" spans="1:80" s="61" customFormat="1" x14ac:dyDescent="0.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</row>
    <row r="113" spans="1:80" s="61" customFormat="1" x14ac:dyDescent="0.2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</row>
    <row r="114" spans="1:80" s="61" customFormat="1" x14ac:dyDescent="0.2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</row>
    <row r="115" spans="1:80" s="61" customFormat="1" x14ac:dyDescent="0.2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</row>
    <row r="116" spans="1:80" s="61" customFormat="1" x14ac:dyDescent="0.2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</row>
    <row r="117" spans="1:80" s="61" customFormat="1" x14ac:dyDescent="0.2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</row>
    <row r="118" spans="1:80" s="61" customFormat="1" x14ac:dyDescent="0.2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</row>
    <row r="119" spans="1:80" s="61" customFormat="1" x14ac:dyDescent="0.2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</row>
    <row r="120" spans="1:80" s="61" customFormat="1" x14ac:dyDescent="0.2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</row>
    <row r="121" spans="1:80" s="61" customFormat="1" x14ac:dyDescent="0.2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</row>
    <row r="122" spans="1:80" s="61" customFormat="1" x14ac:dyDescent="0.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</row>
    <row r="123" spans="1:80" s="61" customFormat="1" x14ac:dyDescent="0.2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</row>
    <row r="124" spans="1:80" s="61" customFormat="1" x14ac:dyDescent="0.2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</row>
    <row r="125" spans="1:80" s="61" customFormat="1" x14ac:dyDescent="0.2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</row>
    <row r="126" spans="1:80" s="61" customFormat="1" x14ac:dyDescent="0.2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</row>
    <row r="127" spans="1:80" s="61" customFormat="1" x14ac:dyDescent="0.2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</row>
    <row r="128" spans="1:80" s="61" customFormat="1" x14ac:dyDescent="0.2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</row>
    <row r="129" spans="1:80" s="61" customFormat="1" x14ac:dyDescent="0.2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</row>
    <row r="130" spans="1:80" s="61" customFormat="1" x14ac:dyDescent="0.2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</row>
    <row r="131" spans="1:80" s="61" customFormat="1" x14ac:dyDescent="0.2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</row>
    <row r="132" spans="1:80" s="61" customFormat="1" x14ac:dyDescent="0.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</row>
    <row r="133" spans="1:80" s="61" customFormat="1" x14ac:dyDescent="0.2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</row>
    <row r="134" spans="1:80" s="61" customFormat="1" x14ac:dyDescent="0.2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</row>
    <row r="135" spans="1:80" s="61" customFormat="1" x14ac:dyDescent="0.2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</row>
    <row r="136" spans="1:80" s="61" customFormat="1" x14ac:dyDescent="0.2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</row>
    <row r="137" spans="1:80" s="61" customFormat="1" x14ac:dyDescent="0.2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</row>
    <row r="138" spans="1:80" s="61" customFormat="1" x14ac:dyDescent="0.2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</row>
    <row r="139" spans="1:80" s="61" customFormat="1" x14ac:dyDescent="0.2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</row>
    <row r="140" spans="1:80" s="61" customFormat="1" x14ac:dyDescent="0.2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</row>
    <row r="141" spans="1:80" s="61" customFormat="1" x14ac:dyDescent="0.2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</row>
    <row r="142" spans="1:80" s="61" customFormat="1" x14ac:dyDescent="0.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</row>
    <row r="143" spans="1:80" s="61" customFormat="1" x14ac:dyDescent="0.2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</row>
    <row r="144" spans="1:80" s="61" customFormat="1" x14ac:dyDescent="0.2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</row>
    <row r="145" spans="1:80" s="61" customFormat="1" x14ac:dyDescent="0.2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</row>
    <row r="146" spans="1:80" s="61" customFormat="1" x14ac:dyDescent="0.2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</row>
    <row r="147" spans="1:80" s="61" customFormat="1" x14ac:dyDescent="0.2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</row>
    <row r="148" spans="1:80" s="61" customFormat="1" x14ac:dyDescent="0.2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</row>
    <row r="149" spans="1:80" s="61" customFormat="1" x14ac:dyDescent="0.2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</row>
    <row r="150" spans="1:80" s="61" customFormat="1" x14ac:dyDescent="0.2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</row>
    <row r="151" spans="1:80" s="61" customFormat="1" x14ac:dyDescent="0.2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</row>
    <row r="152" spans="1:80" s="61" customFormat="1" x14ac:dyDescent="0.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</row>
    <row r="153" spans="1:80" s="61" customFormat="1" x14ac:dyDescent="0.2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</row>
    <row r="154" spans="1:80" s="61" customFormat="1" x14ac:dyDescent="0.2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</row>
    <row r="155" spans="1:80" s="61" customFormat="1" x14ac:dyDescent="0.2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</row>
    <row r="156" spans="1:80" s="61" customFormat="1" x14ac:dyDescent="0.2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</row>
    <row r="157" spans="1:80" s="61" customFormat="1" x14ac:dyDescent="0.2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</row>
    <row r="158" spans="1:80" s="61" customFormat="1" x14ac:dyDescent="0.2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</row>
    <row r="159" spans="1:80" s="61" customFormat="1" x14ac:dyDescent="0.2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</row>
    <row r="160" spans="1:80" s="61" customFormat="1" x14ac:dyDescent="0.2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</row>
    <row r="161" spans="1:80" s="61" customFormat="1" x14ac:dyDescent="0.2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</row>
    <row r="162" spans="1:80" s="61" customFormat="1" x14ac:dyDescent="0.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</row>
    <row r="163" spans="1:80" s="61" customFormat="1" x14ac:dyDescent="0.2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</row>
    <row r="164" spans="1:80" s="61" customFormat="1" x14ac:dyDescent="0.2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</row>
    <row r="165" spans="1:80" s="61" customFormat="1" x14ac:dyDescent="0.2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</row>
    <row r="166" spans="1:80" s="61" customFormat="1" x14ac:dyDescent="0.2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</row>
    <row r="167" spans="1:80" s="61" customFormat="1" x14ac:dyDescent="0.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</row>
    <row r="168" spans="1:80" s="61" customFormat="1" x14ac:dyDescent="0.2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</row>
    <row r="169" spans="1:80" s="61" customFormat="1" x14ac:dyDescent="0.2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</row>
    <row r="170" spans="1:80" s="61" customFormat="1" x14ac:dyDescent="0.2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</row>
    <row r="171" spans="1:80" s="61" customFormat="1" x14ac:dyDescent="0.2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</row>
    <row r="172" spans="1:80" s="61" customFormat="1" x14ac:dyDescent="0.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</row>
    <row r="173" spans="1:80" s="61" customFormat="1" x14ac:dyDescent="0.2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</row>
    <row r="174" spans="1:80" s="61" customFormat="1" x14ac:dyDescent="0.2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</row>
    <row r="175" spans="1:80" s="61" customFormat="1" x14ac:dyDescent="0.2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</row>
    <row r="176" spans="1:80" s="61" customFormat="1" x14ac:dyDescent="0.2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</row>
    <row r="177" spans="1:80" s="61" customFormat="1" x14ac:dyDescent="0.2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</row>
    <row r="178" spans="1:80" s="61" customFormat="1" x14ac:dyDescent="0.2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</row>
    <row r="179" spans="1:80" s="61" customFormat="1" x14ac:dyDescent="0.2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</row>
    <row r="180" spans="1:80" s="61" customFormat="1" x14ac:dyDescent="0.2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</row>
    <row r="181" spans="1:80" s="61" customFormat="1" x14ac:dyDescent="0.2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</row>
    <row r="182" spans="1:80" s="61" customFormat="1" x14ac:dyDescent="0.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</row>
    <row r="183" spans="1:80" s="61" customFormat="1" x14ac:dyDescent="0.2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</row>
    <row r="184" spans="1:80" s="61" customFormat="1" x14ac:dyDescent="0.2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</row>
    <row r="185" spans="1:80" s="61" customFormat="1" x14ac:dyDescent="0.2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</row>
    <row r="186" spans="1:80" s="61" customFormat="1" x14ac:dyDescent="0.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</row>
    <row r="187" spans="1:80" s="61" customFormat="1" x14ac:dyDescent="0.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</row>
    <row r="188" spans="1:80" s="61" customFormat="1" x14ac:dyDescent="0.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</row>
    <row r="189" spans="1:80" s="61" customFormat="1" x14ac:dyDescent="0.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</row>
    <row r="190" spans="1:80" s="61" customFormat="1" x14ac:dyDescent="0.2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</row>
    <row r="191" spans="1:80" s="61" customFormat="1" x14ac:dyDescent="0.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</row>
    <row r="192" spans="1:80" s="61" customFormat="1" x14ac:dyDescent="0.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</row>
    <row r="193" spans="1:80" s="61" customFormat="1" x14ac:dyDescent="0.2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</row>
    <row r="194" spans="1:80" s="61" customFormat="1" x14ac:dyDescent="0.2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</row>
    <row r="195" spans="1:80" s="61" customFormat="1" x14ac:dyDescent="0.2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</row>
    <row r="196" spans="1:80" s="61" customFormat="1" x14ac:dyDescent="0.2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</row>
    <row r="197" spans="1:80" s="61" customFormat="1" x14ac:dyDescent="0.2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</row>
    <row r="198" spans="1:80" s="61" customFormat="1" x14ac:dyDescent="0.2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</row>
    <row r="199" spans="1:80" s="61" customFormat="1" x14ac:dyDescent="0.2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</row>
    <row r="200" spans="1:80" s="61" customFormat="1" x14ac:dyDescent="0.2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</row>
    <row r="201" spans="1:80" s="61" customFormat="1" x14ac:dyDescent="0.2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</row>
    <row r="202" spans="1:80" s="61" customFormat="1" x14ac:dyDescent="0.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</row>
    <row r="203" spans="1:80" s="61" customFormat="1" x14ac:dyDescent="0.2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</row>
    <row r="204" spans="1:80" s="61" customFormat="1" x14ac:dyDescent="0.2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</row>
    <row r="205" spans="1:80" s="61" customFormat="1" x14ac:dyDescent="0.2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</row>
    <row r="206" spans="1:80" s="61" customFormat="1" x14ac:dyDescent="0.2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</row>
    <row r="207" spans="1:80" s="61" customFormat="1" x14ac:dyDescent="0.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</row>
    <row r="208" spans="1:80" s="61" customFormat="1" x14ac:dyDescent="0.2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</row>
    <row r="209" spans="1:80" s="61" customFormat="1" x14ac:dyDescent="0.2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</row>
    <row r="210" spans="1:80" s="61" customFormat="1" x14ac:dyDescent="0.2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</row>
    <row r="211" spans="1:80" s="61" customFormat="1" x14ac:dyDescent="0.2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</row>
    <row r="212" spans="1:80" s="61" customFormat="1" x14ac:dyDescent="0.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</row>
    <row r="213" spans="1:80" s="61" customFormat="1" x14ac:dyDescent="0.2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</row>
    <row r="214" spans="1:80" s="61" customFormat="1" x14ac:dyDescent="0.2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</row>
    <row r="215" spans="1:80" s="61" customFormat="1" x14ac:dyDescent="0.2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</row>
    <row r="216" spans="1:80" s="61" customFormat="1" x14ac:dyDescent="0.2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</row>
    <row r="217" spans="1:80" s="61" customFormat="1" x14ac:dyDescent="0.2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</row>
    <row r="218" spans="1:80" s="61" customFormat="1" x14ac:dyDescent="0.2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</row>
    <row r="219" spans="1:80" s="61" customFormat="1" x14ac:dyDescent="0.2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</row>
    <row r="220" spans="1:80" s="61" customFormat="1" x14ac:dyDescent="0.2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</row>
    <row r="221" spans="1:80" s="61" customFormat="1" x14ac:dyDescent="0.2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</row>
    <row r="222" spans="1:80" s="61" customFormat="1" x14ac:dyDescent="0.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</row>
    <row r="223" spans="1:80" s="61" customFormat="1" x14ac:dyDescent="0.2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</row>
    <row r="224" spans="1:80" s="61" customFormat="1" x14ac:dyDescent="0.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</row>
    <row r="225" spans="1:80" s="61" customFormat="1" x14ac:dyDescent="0.2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</row>
    <row r="226" spans="1:80" s="61" customFormat="1" x14ac:dyDescent="0.2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</row>
    <row r="227" spans="1:80" s="61" customFormat="1" x14ac:dyDescent="0.2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</row>
    <row r="228" spans="1:80" s="61" customFormat="1" x14ac:dyDescent="0.2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</row>
    <row r="229" spans="1:80" s="61" customFormat="1" x14ac:dyDescent="0.2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</row>
    <row r="230" spans="1:80" s="61" customFormat="1" x14ac:dyDescent="0.2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</row>
    <row r="231" spans="1:80" s="61" customFormat="1" x14ac:dyDescent="0.2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</row>
    <row r="232" spans="1:80" s="61" customFormat="1" x14ac:dyDescent="0.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</row>
    <row r="233" spans="1:80" s="61" customFormat="1" x14ac:dyDescent="0.2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</row>
    <row r="234" spans="1:80" s="61" customFormat="1" x14ac:dyDescent="0.2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</row>
    <row r="235" spans="1:80" s="61" customFormat="1" x14ac:dyDescent="0.2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</row>
    <row r="236" spans="1:80" s="61" customFormat="1" x14ac:dyDescent="0.2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</row>
    <row r="237" spans="1:80" s="61" customFormat="1" x14ac:dyDescent="0.2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</row>
    <row r="238" spans="1:80" s="61" customFormat="1" x14ac:dyDescent="0.2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</row>
    <row r="239" spans="1:80" s="61" customFormat="1" x14ac:dyDescent="0.2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</row>
    <row r="240" spans="1:80" s="61" customFormat="1" x14ac:dyDescent="0.2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</row>
    <row r="241" spans="1:80" s="61" customFormat="1" x14ac:dyDescent="0.2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</row>
    <row r="242" spans="1:80" s="61" customFormat="1" x14ac:dyDescent="0.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</row>
    <row r="243" spans="1:80" s="61" customFormat="1" x14ac:dyDescent="0.2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</row>
    <row r="244" spans="1:80" s="61" customFormat="1" x14ac:dyDescent="0.2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</row>
    <row r="245" spans="1:80" s="61" customFormat="1" x14ac:dyDescent="0.2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</row>
    <row r="246" spans="1:80" s="61" customFormat="1" x14ac:dyDescent="0.2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</row>
    <row r="247" spans="1:80" s="61" customFormat="1" x14ac:dyDescent="0.2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</row>
    <row r="248" spans="1:80" s="61" customFormat="1" x14ac:dyDescent="0.2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</row>
    <row r="249" spans="1:80" s="61" customFormat="1" x14ac:dyDescent="0.2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</row>
    <row r="250" spans="1:80" s="61" customFormat="1" x14ac:dyDescent="0.2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</row>
    <row r="251" spans="1:80" s="61" customFormat="1" x14ac:dyDescent="0.2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</row>
    <row r="252" spans="1:80" s="61" customFormat="1" x14ac:dyDescent="0.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</row>
    <row r="253" spans="1:80" s="61" customFormat="1" x14ac:dyDescent="0.2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</row>
    <row r="254" spans="1:80" s="61" customFormat="1" x14ac:dyDescent="0.2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</row>
    <row r="255" spans="1:80" s="61" customFormat="1" x14ac:dyDescent="0.2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</row>
    <row r="256" spans="1:80" s="61" customFormat="1" x14ac:dyDescent="0.2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</row>
    <row r="257" spans="1:80" s="61" customFormat="1" x14ac:dyDescent="0.2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</row>
    <row r="258" spans="1:80" s="61" customFormat="1" x14ac:dyDescent="0.2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</row>
    <row r="259" spans="1:80" s="61" customFormat="1" x14ac:dyDescent="0.2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</row>
    <row r="260" spans="1:80" s="61" customFormat="1" x14ac:dyDescent="0.2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</row>
    <row r="261" spans="1:80" s="61" customFormat="1" x14ac:dyDescent="0.2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</row>
    <row r="262" spans="1:80" s="61" customFormat="1" x14ac:dyDescent="0.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</row>
    <row r="263" spans="1:80" s="61" customFormat="1" x14ac:dyDescent="0.2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</row>
    <row r="264" spans="1:80" s="61" customFormat="1" x14ac:dyDescent="0.2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</row>
    <row r="265" spans="1:80" s="61" customFormat="1" x14ac:dyDescent="0.2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</row>
    <row r="266" spans="1:80" s="61" customFormat="1" x14ac:dyDescent="0.2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</row>
    <row r="267" spans="1:80" s="61" customFormat="1" x14ac:dyDescent="0.2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</row>
    <row r="268" spans="1:80" s="61" customFormat="1" x14ac:dyDescent="0.2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</row>
    <row r="269" spans="1:80" s="61" customFormat="1" x14ac:dyDescent="0.2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</row>
    <row r="270" spans="1:80" s="61" customFormat="1" x14ac:dyDescent="0.2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</row>
    <row r="271" spans="1:80" s="61" customFormat="1" x14ac:dyDescent="0.2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</row>
    <row r="272" spans="1:80" s="61" customFormat="1" x14ac:dyDescent="0.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</row>
    <row r="273" spans="1:80" s="61" customFormat="1" x14ac:dyDescent="0.2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</row>
    <row r="274" spans="1:80" s="61" customFormat="1" x14ac:dyDescent="0.2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</row>
    <row r="275" spans="1:80" s="61" customFormat="1" x14ac:dyDescent="0.2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</row>
    <row r="276" spans="1:80" s="61" customFormat="1" x14ac:dyDescent="0.2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</row>
    <row r="277" spans="1:80" s="61" customFormat="1" x14ac:dyDescent="0.2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</row>
    <row r="278" spans="1:80" s="61" customFormat="1" x14ac:dyDescent="0.2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</row>
    <row r="279" spans="1:80" s="61" customFormat="1" x14ac:dyDescent="0.2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</row>
    <row r="280" spans="1:80" s="61" customFormat="1" x14ac:dyDescent="0.2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</row>
    <row r="281" spans="1:80" s="61" customFormat="1" x14ac:dyDescent="0.2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</row>
    <row r="282" spans="1:80" s="61" customFormat="1" x14ac:dyDescent="0.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</row>
    <row r="283" spans="1:80" s="61" customFormat="1" x14ac:dyDescent="0.2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</row>
    <row r="284" spans="1:80" s="61" customFormat="1" x14ac:dyDescent="0.2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</row>
    <row r="285" spans="1:80" s="61" customFormat="1" x14ac:dyDescent="0.2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</row>
    <row r="286" spans="1:80" s="61" customFormat="1" x14ac:dyDescent="0.2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</row>
    <row r="287" spans="1:80" s="61" customFormat="1" x14ac:dyDescent="0.2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</row>
    <row r="288" spans="1:80" s="61" customFormat="1" x14ac:dyDescent="0.2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</row>
    <row r="289" spans="1:80" s="61" customFormat="1" x14ac:dyDescent="0.2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</row>
    <row r="290" spans="1:80" s="61" customFormat="1" x14ac:dyDescent="0.2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</row>
    <row r="291" spans="1:80" s="61" customFormat="1" x14ac:dyDescent="0.2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</row>
    <row r="292" spans="1:80" s="61" customFormat="1" x14ac:dyDescent="0.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</row>
    <row r="293" spans="1:80" s="61" customFormat="1" x14ac:dyDescent="0.2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</row>
    <row r="294" spans="1:80" s="61" customFormat="1" x14ac:dyDescent="0.2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</row>
    <row r="295" spans="1:80" s="61" customFormat="1" x14ac:dyDescent="0.2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</row>
    <row r="296" spans="1:80" s="61" customFormat="1" x14ac:dyDescent="0.2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</row>
    <row r="297" spans="1:80" s="61" customFormat="1" x14ac:dyDescent="0.2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</row>
    <row r="298" spans="1:80" s="61" customFormat="1" x14ac:dyDescent="0.2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</row>
    <row r="299" spans="1:80" s="61" customFormat="1" x14ac:dyDescent="0.2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</row>
    <row r="300" spans="1:80" s="61" customFormat="1" x14ac:dyDescent="0.2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</row>
    <row r="301" spans="1:80" s="61" customFormat="1" x14ac:dyDescent="0.2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</row>
    <row r="302" spans="1:80" s="61" customFormat="1" x14ac:dyDescent="0.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</row>
    <row r="303" spans="1:80" s="61" customFormat="1" x14ac:dyDescent="0.2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</row>
    <row r="304" spans="1:80" s="61" customFormat="1" x14ac:dyDescent="0.2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</row>
    <row r="305" spans="1:80" s="61" customFormat="1" x14ac:dyDescent="0.2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</row>
    <row r="306" spans="1:80" s="61" customFormat="1" x14ac:dyDescent="0.2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</row>
    <row r="307" spans="1:80" s="61" customFormat="1" x14ac:dyDescent="0.2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</row>
    <row r="308" spans="1:80" s="61" customFormat="1" x14ac:dyDescent="0.2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</row>
    <row r="309" spans="1:80" s="61" customFormat="1" x14ac:dyDescent="0.2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</row>
    <row r="310" spans="1:80" s="61" customFormat="1" x14ac:dyDescent="0.2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</row>
    <row r="311" spans="1:80" s="61" customFormat="1" x14ac:dyDescent="0.2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</row>
    <row r="312" spans="1:80" s="61" customFormat="1" x14ac:dyDescent="0.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</row>
    <row r="313" spans="1:80" s="61" customFormat="1" x14ac:dyDescent="0.2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</row>
    <row r="314" spans="1:80" s="61" customFormat="1" x14ac:dyDescent="0.2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</row>
    <row r="315" spans="1:80" s="61" customFormat="1" x14ac:dyDescent="0.2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</row>
    <row r="316" spans="1:80" s="61" customFormat="1" x14ac:dyDescent="0.2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</row>
    <row r="317" spans="1:80" s="61" customFormat="1" x14ac:dyDescent="0.2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</row>
    <row r="318" spans="1:80" s="61" customFormat="1" x14ac:dyDescent="0.2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</row>
    <row r="319" spans="1:80" s="61" customFormat="1" x14ac:dyDescent="0.2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</row>
    <row r="320" spans="1:80" s="61" customFormat="1" x14ac:dyDescent="0.2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</row>
    <row r="321" spans="1:80" s="61" customFormat="1" x14ac:dyDescent="0.2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</row>
    <row r="322" spans="1:80" s="61" customFormat="1" x14ac:dyDescent="0.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</row>
    <row r="323" spans="1:80" s="61" customFormat="1" x14ac:dyDescent="0.2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</row>
    <row r="324" spans="1:80" s="61" customFormat="1" x14ac:dyDescent="0.2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</row>
    <row r="325" spans="1:80" s="61" customFormat="1" x14ac:dyDescent="0.2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</row>
    <row r="326" spans="1:80" s="61" customFormat="1" x14ac:dyDescent="0.2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</row>
    <row r="327" spans="1:80" s="61" customFormat="1" x14ac:dyDescent="0.2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</row>
    <row r="328" spans="1:80" s="61" customFormat="1" x14ac:dyDescent="0.2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</row>
    <row r="329" spans="1:80" s="61" customFormat="1" x14ac:dyDescent="0.2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</row>
    <row r="330" spans="1:80" s="61" customFormat="1" x14ac:dyDescent="0.2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</row>
    <row r="331" spans="1:80" s="61" customFormat="1" x14ac:dyDescent="0.2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</row>
    <row r="332" spans="1:80" s="61" customFormat="1" x14ac:dyDescent="0.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</row>
    <row r="333" spans="1:80" s="61" customFormat="1" x14ac:dyDescent="0.2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</row>
    <row r="334" spans="1:80" s="61" customFormat="1" x14ac:dyDescent="0.2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</row>
    <row r="335" spans="1:80" s="61" customFormat="1" x14ac:dyDescent="0.2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</row>
    <row r="336" spans="1:80" s="61" customFormat="1" x14ac:dyDescent="0.2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</row>
    <row r="337" spans="1:80" s="61" customFormat="1" x14ac:dyDescent="0.2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</row>
    <row r="338" spans="1:80" s="61" customFormat="1" x14ac:dyDescent="0.2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</row>
    <row r="339" spans="1:80" s="61" customFormat="1" x14ac:dyDescent="0.2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</row>
    <row r="340" spans="1:80" s="61" customFormat="1" x14ac:dyDescent="0.2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</row>
    <row r="341" spans="1:80" s="61" customFormat="1" x14ac:dyDescent="0.2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</row>
    <row r="342" spans="1:80" s="61" customFormat="1" x14ac:dyDescent="0.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</row>
    <row r="343" spans="1:80" s="61" customFormat="1" x14ac:dyDescent="0.2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</row>
    <row r="344" spans="1:80" s="61" customFormat="1" x14ac:dyDescent="0.2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</row>
    <row r="345" spans="1:80" s="61" customFormat="1" x14ac:dyDescent="0.2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</row>
    <row r="346" spans="1:80" s="61" customFormat="1" x14ac:dyDescent="0.2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</row>
    <row r="347" spans="1:80" s="61" customFormat="1" x14ac:dyDescent="0.2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</row>
    <row r="348" spans="1:80" s="61" customFormat="1" x14ac:dyDescent="0.2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</row>
    <row r="349" spans="1:80" s="61" customFormat="1" x14ac:dyDescent="0.2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</row>
    <row r="350" spans="1:80" s="61" customFormat="1" x14ac:dyDescent="0.2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</row>
    <row r="351" spans="1:80" s="61" customFormat="1" x14ac:dyDescent="0.2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</row>
    <row r="352" spans="1:80" s="61" customFormat="1" x14ac:dyDescent="0.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</row>
    <row r="353" spans="1:80" s="61" customFormat="1" x14ac:dyDescent="0.2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</row>
    <row r="354" spans="1:80" s="61" customFormat="1" x14ac:dyDescent="0.2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</row>
    <row r="355" spans="1:80" s="61" customFormat="1" x14ac:dyDescent="0.2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</row>
    <row r="356" spans="1:80" s="61" customFormat="1" x14ac:dyDescent="0.2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</row>
    <row r="357" spans="1:80" s="61" customFormat="1" x14ac:dyDescent="0.2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</row>
    <row r="358" spans="1:80" s="61" customFormat="1" x14ac:dyDescent="0.2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</row>
    <row r="359" spans="1:80" s="61" customFormat="1" x14ac:dyDescent="0.2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</row>
    <row r="360" spans="1:80" s="61" customFormat="1" x14ac:dyDescent="0.2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</row>
    <row r="361" spans="1:80" s="61" customFormat="1" x14ac:dyDescent="0.2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</row>
    <row r="362" spans="1:80" s="61" customFormat="1" x14ac:dyDescent="0.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</row>
    <row r="363" spans="1:80" s="61" customFormat="1" x14ac:dyDescent="0.2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</row>
    <row r="364" spans="1:80" s="61" customFormat="1" x14ac:dyDescent="0.2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</row>
    <row r="365" spans="1:80" s="61" customFormat="1" x14ac:dyDescent="0.2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</row>
    <row r="366" spans="1:80" s="61" customFormat="1" x14ac:dyDescent="0.2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</row>
    <row r="367" spans="1:80" s="61" customFormat="1" x14ac:dyDescent="0.2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</row>
    <row r="368" spans="1:80" s="61" customFormat="1" x14ac:dyDescent="0.2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</row>
    <row r="369" spans="1:80" s="61" customFormat="1" x14ac:dyDescent="0.2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</row>
    <row r="370" spans="1:80" s="61" customFormat="1" x14ac:dyDescent="0.2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</row>
    <row r="371" spans="1:80" s="61" customFormat="1" x14ac:dyDescent="0.2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</row>
    <row r="372" spans="1:80" s="61" customFormat="1" x14ac:dyDescent="0.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</row>
    <row r="373" spans="1:80" s="61" customFormat="1" x14ac:dyDescent="0.2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</row>
    <row r="374" spans="1:80" s="61" customFormat="1" x14ac:dyDescent="0.2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</row>
    <row r="375" spans="1:80" s="61" customFormat="1" x14ac:dyDescent="0.2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  <c r="BU375" s="56"/>
      <c r="BV375" s="56"/>
      <c r="BW375" s="56"/>
      <c r="BX375" s="56"/>
      <c r="BY375" s="56"/>
      <c r="BZ375" s="56"/>
      <c r="CA375" s="56"/>
      <c r="CB375" s="56"/>
    </row>
    <row r="376" spans="1:80" s="61" customFormat="1" x14ac:dyDescent="0.2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</row>
    <row r="377" spans="1:80" s="61" customFormat="1" x14ac:dyDescent="0.2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</row>
    <row r="378" spans="1:80" s="61" customFormat="1" x14ac:dyDescent="0.2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</row>
    <row r="379" spans="1:80" s="61" customFormat="1" x14ac:dyDescent="0.2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  <c r="BU379" s="56"/>
      <c r="BV379" s="56"/>
      <c r="BW379" s="56"/>
      <c r="BX379" s="56"/>
      <c r="BY379" s="56"/>
      <c r="BZ379" s="56"/>
      <c r="CA379" s="56"/>
      <c r="CB379" s="56"/>
    </row>
    <row r="380" spans="1:80" s="61" customFormat="1" x14ac:dyDescent="0.2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</row>
    <row r="381" spans="1:80" s="61" customFormat="1" x14ac:dyDescent="0.2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</row>
    <row r="382" spans="1:80" s="61" customFormat="1" x14ac:dyDescent="0.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</row>
    <row r="383" spans="1:80" s="61" customFormat="1" x14ac:dyDescent="0.2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</row>
    <row r="384" spans="1:80" s="61" customFormat="1" x14ac:dyDescent="0.2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</row>
    <row r="385" spans="1:80" s="61" customFormat="1" x14ac:dyDescent="0.2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</row>
    <row r="386" spans="1:80" s="61" customFormat="1" x14ac:dyDescent="0.2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</row>
    <row r="387" spans="1:80" s="61" customFormat="1" x14ac:dyDescent="0.2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</row>
    <row r="388" spans="1:80" s="61" customFormat="1" x14ac:dyDescent="0.2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</row>
    <row r="389" spans="1:80" s="61" customFormat="1" x14ac:dyDescent="0.2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</row>
    <row r="390" spans="1:80" s="61" customFormat="1" x14ac:dyDescent="0.2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</row>
    <row r="391" spans="1:80" s="61" customFormat="1" x14ac:dyDescent="0.2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</row>
    <row r="392" spans="1:80" s="61" customFormat="1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</row>
    <row r="393" spans="1:80" s="61" customFormat="1" x14ac:dyDescent="0.2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</row>
    <row r="394" spans="1:80" s="61" customFormat="1" x14ac:dyDescent="0.2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</row>
    <row r="395" spans="1:80" s="61" customFormat="1" x14ac:dyDescent="0.2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</row>
    <row r="396" spans="1:80" s="61" customFormat="1" x14ac:dyDescent="0.2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</row>
    <row r="397" spans="1:80" s="61" customFormat="1" x14ac:dyDescent="0.2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</row>
    <row r="398" spans="1:80" s="61" customFormat="1" x14ac:dyDescent="0.2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</row>
    <row r="399" spans="1:80" s="61" customFormat="1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</row>
    <row r="400" spans="1:80" s="61" customFormat="1" x14ac:dyDescent="0.2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</row>
    <row r="401" spans="1:80" s="61" customFormat="1" x14ac:dyDescent="0.2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</row>
    <row r="402" spans="1:80" s="61" customFormat="1" x14ac:dyDescent="0.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</row>
    <row r="403" spans="1:80" s="61" customFormat="1" x14ac:dyDescent="0.2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</row>
    <row r="404" spans="1:80" s="61" customFormat="1" x14ac:dyDescent="0.2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</row>
    <row r="405" spans="1:80" s="61" customFormat="1" x14ac:dyDescent="0.2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</row>
    <row r="406" spans="1:80" s="61" customFormat="1" x14ac:dyDescent="0.2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</row>
    <row r="407" spans="1:80" s="61" customFormat="1" x14ac:dyDescent="0.2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</row>
    <row r="408" spans="1:80" s="61" customFormat="1" x14ac:dyDescent="0.2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</row>
    <row r="409" spans="1:80" s="61" customFormat="1" x14ac:dyDescent="0.2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</row>
    <row r="410" spans="1:80" s="61" customFormat="1" x14ac:dyDescent="0.2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</row>
    <row r="411" spans="1:80" s="61" customFormat="1" x14ac:dyDescent="0.2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</row>
    <row r="412" spans="1:80" s="61" customFormat="1" x14ac:dyDescent="0.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</row>
    <row r="413" spans="1:80" s="61" customFormat="1" x14ac:dyDescent="0.2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</row>
    <row r="414" spans="1:80" s="61" customFormat="1" x14ac:dyDescent="0.2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</row>
    <row r="415" spans="1:80" s="61" customFormat="1" x14ac:dyDescent="0.2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</row>
    <row r="416" spans="1:80" s="61" customFormat="1" x14ac:dyDescent="0.2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</row>
    <row r="417" spans="1:80" s="61" customFormat="1" x14ac:dyDescent="0.2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</row>
    <row r="418" spans="1:80" s="61" customFormat="1" x14ac:dyDescent="0.2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</row>
    <row r="419" spans="1:80" s="61" customFormat="1" x14ac:dyDescent="0.2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</row>
    <row r="420" spans="1:80" s="61" customFormat="1" x14ac:dyDescent="0.2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</row>
    <row r="421" spans="1:80" s="61" customFormat="1" x14ac:dyDescent="0.2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</row>
    <row r="422" spans="1:80" s="61" customFormat="1" x14ac:dyDescent="0.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</row>
    <row r="423" spans="1:80" s="61" customFormat="1" x14ac:dyDescent="0.2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</row>
    <row r="424" spans="1:80" s="61" customFormat="1" x14ac:dyDescent="0.2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</row>
    <row r="425" spans="1:80" s="61" customFormat="1" x14ac:dyDescent="0.2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</row>
    <row r="426" spans="1:80" s="61" customFormat="1" x14ac:dyDescent="0.2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</row>
    <row r="427" spans="1:80" s="61" customFormat="1" x14ac:dyDescent="0.2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</row>
    <row r="428" spans="1:80" s="61" customFormat="1" x14ac:dyDescent="0.2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</row>
    <row r="429" spans="1:80" s="61" customFormat="1" x14ac:dyDescent="0.2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  <c r="BU429" s="56"/>
      <c r="BV429" s="56"/>
      <c r="BW429" s="56"/>
      <c r="BX429" s="56"/>
      <c r="BY429" s="56"/>
      <c r="BZ429" s="56"/>
      <c r="CA429" s="56"/>
      <c r="CB429" s="56"/>
    </row>
    <row r="430" spans="1:80" s="61" customFormat="1" x14ac:dyDescent="0.2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</row>
    <row r="431" spans="1:80" s="61" customFormat="1" x14ac:dyDescent="0.2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</row>
    <row r="432" spans="1:80" s="61" customFormat="1" x14ac:dyDescent="0.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</row>
    <row r="433" spans="1:80" s="61" customFormat="1" x14ac:dyDescent="0.2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</row>
    <row r="434" spans="1:80" s="61" customFormat="1" x14ac:dyDescent="0.2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</row>
    <row r="435" spans="1:80" s="61" customFormat="1" x14ac:dyDescent="0.2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</row>
    <row r="436" spans="1:80" s="61" customFormat="1" x14ac:dyDescent="0.2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</row>
    <row r="437" spans="1:80" s="61" customFormat="1" x14ac:dyDescent="0.2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</row>
    <row r="438" spans="1:80" s="61" customFormat="1" x14ac:dyDescent="0.2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</row>
    <row r="439" spans="1:80" s="61" customFormat="1" x14ac:dyDescent="0.2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</row>
    <row r="440" spans="1:80" s="61" customFormat="1" x14ac:dyDescent="0.2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</row>
    <row r="441" spans="1:80" s="61" customFormat="1" x14ac:dyDescent="0.2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</row>
    <row r="442" spans="1:80" s="61" customFormat="1" x14ac:dyDescent="0.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</row>
    <row r="443" spans="1:80" s="61" customFormat="1" x14ac:dyDescent="0.2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</row>
    <row r="444" spans="1:80" s="61" customFormat="1" x14ac:dyDescent="0.2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</row>
    <row r="445" spans="1:80" s="61" customFormat="1" x14ac:dyDescent="0.2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</row>
    <row r="446" spans="1:80" s="61" customFormat="1" x14ac:dyDescent="0.2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</row>
    <row r="447" spans="1:80" s="61" customFormat="1" x14ac:dyDescent="0.2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</row>
    <row r="448" spans="1:80" s="61" customFormat="1" x14ac:dyDescent="0.2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</row>
    <row r="449" spans="1:80" s="61" customFormat="1" x14ac:dyDescent="0.2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</row>
    <row r="450" spans="1:80" s="61" customFormat="1" x14ac:dyDescent="0.2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</row>
    <row r="451" spans="1:80" s="61" customFormat="1" x14ac:dyDescent="0.2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</row>
    <row r="452" spans="1:80" s="61" customFormat="1" x14ac:dyDescent="0.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</row>
    <row r="453" spans="1:80" s="61" customFormat="1" x14ac:dyDescent="0.2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</row>
    <row r="454" spans="1:80" s="61" customFormat="1" x14ac:dyDescent="0.2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</row>
    <row r="455" spans="1:80" s="61" customFormat="1" x14ac:dyDescent="0.2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</row>
    <row r="456" spans="1:80" s="61" customFormat="1" x14ac:dyDescent="0.2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</row>
    <row r="457" spans="1:80" s="61" customFormat="1" x14ac:dyDescent="0.2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</row>
    <row r="458" spans="1:80" s="61" customFormat="1" x14ac:dyDescent="0.2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</row>
    <row r="459" spans="1:80" s="61" customFormat="1" x14ac:dyDescent="0.2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</row>
    <row r="460" spans="1:80" s="61" customFormat="1" x14ac:dyDescent="0.2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</row>
    <row r="461" spans="1:80" s="61" customFormat="1" x14ac:dyDescent="0.2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</row>
    <row r="462" spans="1:80" s="61" customFormat="1" x14ac:dyDescent="0.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</row>
    <row r="463" spans="1:80" s="61" customFormat="1" x14ac:dyDescent="0.2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</row>
    <row r="464" spans="1:80" s="61" customFormat="1" x14ac:dyDescent="0.2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</row>
    <row r="465" spans="1:80" s="61" customFormat="1" x14ac:dyDescent="0.2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</row>
    <row r="466" spans="1:80" s="61" customFormat="1" x14ac:dyDescent="0.2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</row>
    <row r="467" spans="1:80" s="61" customFormat="1" x14ac:dyDescent="0.2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</row>
    <row r="468" spans="1:80" s="61" customFormat="1" x14ac:dyDescent="0.2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</row>
    <row r="469" spans="1:80" s="61" customFormat="1" x14ac:dyDescent="0.2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</row>
    <row r="470" spans="1:80" s="61" customFormat="1" x14ac:dyDescent="0.2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</row>
    <row r="471" spans="1:80" s="61" customFormat="1" x14ac:dyDescent="0.2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</row>
    <row r="472" spans="1:80" s="61" customFormat="1" x14ac:dyDescent="0.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</row>
    <row r="473" spans="1:80" s="61" customFormat="1" x14ac:dyDescent="0.2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</row>
    <row r="474" spans="1:80" s="61" customFormat="1" x14ac:dyDescent="0.2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</row>
    <row r="475" spans="1:80" s="61" customFormat="1" x14ac:dyDescent="0.2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</row>
    <row r="476" spans="1:80" s="61" customFormat="1" x14ac:dyDescent="0.2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</row>
    <row r="477" spans="1:80" s="61" customFormat="1" x14ac:dyDescent="0.2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</row>
    <row r="478" spans="1:80" s="61" customFormat="1" x14ac:dyDescent="0.2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</row>
    <row r="479" spans="1:80" s="61" customFormat="1" x14ac:dyDescent="0.2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</row>
    <row r="480" spans="1:80" s="61" customFormat="1" x14ac:dyDescent="0.2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</row>
    <row r="481" spans="1:80" s="61" customFormat="1" x14ac:dyDescent="0.2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</row>
    <row r="482" spans="1:80" s="61" customFormat="1" x14ac:dyDescent="0.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</row>
    <row r="483" spans="1:80" s="61" customFormat="1" x14ac:dyDescent="0.2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</row>
    <row r="484" spans="1:80" s="61" customFormat="1" x14ac:dyDescent="0.2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</row>
    <row r="485" spans="1:80" s="61" customFormat="1" x14ac:dyDescent="0.2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</row>
    <row r="486" spans="1:80" s="61" customFormat="1" x14ac:dyDescent="0.2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</row>
    <row r="487" spans="1:80" s="61" customFormat="1" x14ac:dyDescent="0.2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</row>
    <row r="488" spans="1:80" s="61" customFormat="1" x14ac:dyDescent="0.2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</row>
    <row r="489" spans="1:80" s="61" customFormat="1" x14ac:dyDescent="0.2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</row>
    <row r="490" spans="1:80" s="61" customFormat="1" x14ac:dyDescent="0.2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</row>
    <row r="491" spans="1:80" s="61" customFormat="1" x14ac:dyDescent="0.2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</row>
    <row r="492" spans="1:80" s="61" customFormat="1" x14ac:dyDescent="0.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</row>
    <row r="493" spans="1:80" s="61" customFormat="1" x14ac:dyDescent="0.2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</row>
    <row r="494" spans="1:80" s="61" customFormat="1" x14ac:dyDescent="0.2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</row>
    <row r="495" spans="1:80" s="61" customFormat="1" x14ac:dyDescent="0.2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</row>
    <row r="496" spans="1:80" s="61" customFormat="1" x14ac:dyDescent="0.2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</row>
    <row r="497" spans="1:80" s="61" customFormat="1" x14ac:dyDescent="0.2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</row>
    <row r="498" spans="1:80" s="61" customFormat="1" x14ac:dyDescent="0.2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</row>
    <row r="499" spans="1:80" s="61" customFormat="1" x14ac:dyDescent="0.2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</row>
    <row r="500" spans="1:80" s="61" customFormat="1" x14ac:dyDescent="0.2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</row>
    <row r="501" spans="1:80" s="61" customFormat="1" x14ac:dyDescent="0.2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</row>
    <row r="502" spans="1:80" s="61" customFormat="1" x14ac:dyDescent="0.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</row>
    <row r="503" spans="1:80" s="61" customFormat="1" x14ac:dyDescent="0.2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  <c r="BU503" s="56"/>
      <c r="BV503" s="56"/>
      <c r="BW503" s="56"/>
      <c r="BX503" s="56"/>
      <c r="BY503" s="56"/>
      <c r="BZ503" s="56"/>
      <c r="CA503" s="56"/>
      <c r="CB503" s="56"/>
    </row>
    <row r="504" spans="1:80" s="61" customFormat="1" x14ac:dyDescent="0.2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</row>
    <row r="505" spans="1:80" s="61" customFormat="1" x14ac:dyDescent="0.2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</row>
    <row r="506" spans="1:80" s="61" customFormat="1" x14ac:dyDescent="0.2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</row>
    <row r="507" spans="1:80" s="61" customFormat="1" x14ac:dyDescent="0.2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</row>
    <row r="508" spans="1:80" s="61" customFormat="1" x14ac:dyDescent="0.2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</row>
    <row r="509" spans="1:80" s="61" customFormat="1" x14ac:dyDescent="0.2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</row>
    <row r="510" spans="1:80" s="61" customFormat="1" x14ac:dyDescent="0.2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</row>
    <row r="511" spans="1:80" s="61" customFormat="1" x14ac:dyDescent="0.2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</row>
    <row r="512" spans="1:80" s="61" customFormat="1" x14ac:dyDescent="0.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</row>
    <row r="513" spans="1:80" s="61" customFormat="1" x14ac:dyDescent="0.2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</row>
    <row r="514" spans="1:80" s="61" customFormat="1" x14ac:dyDescent="0.2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</row>
    <row r="515" spans="1:80" s="61" customFormat="1" x14ac:dyDescent="0.2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</row>
    <row r="516" spans="1:80" s="61" customFormat="1" x14ac:dyDescent="0.2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</row>
    <row r="517" spans="1:80" s="61" customFormat="1" x14ac:dyDescent="0.2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</row>
    <row r="518" spans="1:80" s="61" customFormat="1" x14ac:dyDescent="0.2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</row>
    <row r="519" spans="1:80" s="61" customFormat="1" x14ac:dyDescent="0.2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</row>
    <row r="520" spans="1:80" s="61" customFormat="1" x14ac:dyDescent="0.2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</row>
    <row r="521" spans="1:80" s="61" customFormat="1" x14ac:dyDescent="0.2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  <c r="BU521" s="56"/>
      <c r="BV521" s="56"/>
      <c r="BW521" s="56"/>
      <c r="BX521" s="56"/>
      <c r="BY521" s="56"/>
      <c r="BZ521" s="56"/>
      <c r="CA521" s="56"/>
      <c r="CB521" s="56"/>
    </row>
    <row r="522" spans="1:80" s="61" customFormat="1" x14ac:dyDescent="0.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</row>
    <row r="523" spans="1:80" s="61" customFormat="1" x14ac:dyDescent="0.2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</row>
    <row r="524" spans="1:80" s="61" customFormat="1" x14ac:dyDescent="0.2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</row>
    <row r="525" spans="1:80" s="61" customFormat="1" x14ac:dyDescent="0.2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</row>
    <row r="526" spans="1:80" s="61" customFormat="1" x14ac:dyDescent="0.2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</row>
    <row r="527" spans="1:80" s="61" customFormat="1" x14ac:dyDescent="0.2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</row>
    <row r="528" spans="1:80" s="61" customFormat="1" x14ac:dyDescent="0.2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</row>
    <row r="529" spans="1:80" s="61" customFormat="1" x14ac:dyDescent="0.2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</row>
    <row r="530" spans="1:80" s="61" customFormat="1" x14ac:dyDescent="0.2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</row>
    <row r="531" spans="1:80" s="61" customFormat="1" x14ac:dyDescent="0.2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</row>
    <row r="532" spans="1:80" s="61" customFormat="1" x14ac:dyDescent="0.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</row>
    <row r="533" spans="1:80" s="61" customFormat="1" x14ac:dyDescent="0.2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</row>
    <row r="534" spans="1:80" s="61" customFormat="1" x14ac:dyDescent="0.2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</row>
    <row r="535" spans="1:80" s="61" customFormat="1" x14ac:dyDescent="0.2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</row>
    <row r="536" spans="1:80" s="61" customFormat="1" x14ac:dyDescent="0.2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</row>
    <row r="537" spans="1:80" s="61" customFormat="1" x14ac:dyDescent="0.2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</row>
    <row r="538" spans="1:80" s="61" customFormat="1" x14ac:dyDescent="0.2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</row>
    <row r="539" spans="1:80" s="61" customFormat="1" x14ac:dyDescent="0.2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</row>
    <row r="540" spans="1:80" s="61" customFormat="1" x14ac:dyDescent="0.2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</row>
    <row r="541" spans="1:80" s="61" customFormat="1" x14ac:dyDescent="0.2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</row>
    <row r="542" spans="1:80" s="61" customFormat="1" x14ac:dyDescent="0.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</row>
    <row r="543" spans="1:80" s="61" customFormat="1" x14ac:dyDescent="0.2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</row>
    <row r="544" spans="1:80" s="61" customFormat="1" x14ac:dyDescent="0.2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</row>
    <row r="545" spans="1:80" s="61" customFormat="1" x14ac:dyDescent="0.2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</row>
    <row r="546" spans="1:80" s="61" customFormat="1" x14ac:dyDescent="0.2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</row>
    <row r="547" spans="1:80" s="61" customFormat="1" x14ac:dyDescent="0.2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</row>
    <row r="548" spans="1:80" s="61" customFormat="1" x14ac:dyDescent="0.2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</row>
    <row r="549" spans="1:80" s="61" customFormat="1" x14ac:dyDescent="0.2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</row>
    <row r="550" spans="1:80" s="61" customFormat="1" x14ac:dyDescent="0.2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</row>
    <row r="551" spans="1:80" s="61" customFormat="1" x14ac:dyDescent="0.2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</row>
    <row r="552" spans="1:80" s="61" customFormat="1" x14ac:dyDescent="0.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</row>
    <row r="553" spans="1:80" s="61" customFormat="1" x14ac:dyDescent="0.2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</row>
    <row r="554" spans="1:80" s="61" customFormat="1" x14ac:dyDescent="0.2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</row>
    <row r="555" spans="1:80" s="61" customFormat="1" x14ac:dyDescent="0.2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</row>
    <row r="556" spans="1:80" s="61" customFormat="1" x14ac:dyDescent="0.2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</row>
    <row r="557" spans="1:80" s="61" customFormat="1" x14ac:dyDescent="0.2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</row>
    <row r="558" spans="1:80" s="61" customFormat="1" x14ac:dyDescent="0.2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</row>
    <row r="559" spans="1:80" s="61" customFormat="1" x14ac:dyDescent="0.2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</row>
    <row r="560" spans="1:80" s="61" customFormat="1" x14ac:dyDescent="0.2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  <c r="BU560" s="56"/>
      <c r="BV560" s="56"/>
      <c r="BW560" s="56"/>
      <c r="BX560" s="56"/>
      <c r="BY560" s="56"/>
      <c r="BZ560" s="56"/>
      <c r="CA560" s="56"/>
      <c r="CB560" s="56"/>
    </row>
    <row r="561" spans="1:80" s="61" customFormat="1" x14ac:dyDescent="0.2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</row>
    <row r="562" spans="1:80" s="61" customFormat="1" x14ac:dyDescent="0.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</row>
    <row r="563" spans="1:80" s="61" customFormat="1" x14ac:dyDescent="0.2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</row>
    <row r="564" spans="1:80" s="61" customFormat="1" x14ac:dyDescent="0.2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</row>
    <row r="565" spans="1:80" s="61" customFormat="1" x14ac:dyDescent="0.2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</row>
    <row r="566" spans="1:80" s="61" customFormat="1" x14ac:dyDescent="0.2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</row>
    <row r="567" spans="1:80" s="61" customFormat="1" x14ac:dyDescent="0.2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</row>
    <row r="568" spans="1:80" s="61" customFormat="1" x14ac:dyDescent="0.2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</row>
    <row r="569" spans="1:80" s="61" customFormat="1" x14ac:dyDescent="0.2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</row>
    <row r="570" spans="1:80" s="61" customFormat="1" x14ac:dyDescent="0.2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</row>
    <row r="571" spans="1:80" s="61" customFormat="1" x14ac:dyDescent="0.2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</row>
    <row r="572" spans="1:80" s="61" customFormat="1" x14ac:dyDescent="0.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</row>
    <row r="573" spans="1:80" s="61" customFormat="1" x14ac:dyDescent="0.2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</row>
    <row r="574" spans="1:80" s="61" customFormat="1" x14ac:dyDescent="0.2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</row>
    <row r="575" spans="1:80" s="61" customFormat="1" x14ac:dyDescent="0.2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</row>
    <row r="576" spans="1:80" s="61" customFormat="1" x14ac:dyDescent="0.2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</row>
    <row r="577" spans="1:80" s="61" customFormat="1" x14ac:dyDescent="0.2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</row>
    <row r="578" spans="1:80" s="61" customFormat="1" x14ac:dyDescent="0.2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</row>
    <row r="579" spans="1:80" s="61" customFormat="1" x14ac:dyDescent="0.2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</row>
    <row r="580" spans="1:80" s="61" customFormat="1" x14ac:dyDescent="0.2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</row>
  </sheetData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503DA-57D9-4C6F-BE31-FE0C99037146}">
  <dimension ref="A1:AJ25"/>
  <sheetViews>
    <sheetView zoomScaleNormal="100" workbookViewId="0">
      <selection activeCell="I21" sqref="I21"/>
    </sheetView>
  </sheetViews>
  <sheetFormatPr defaultRowHeight="15" x14ac:dyDescent="0.25"/>
  <cols>
    <col min="1" max="1" width="12.140625" bestFit="1" customWidth="1"/>
    <col min="2" max="14" width="8" bestFit="1" customWidth="1"/>
    <col min="15" max="19" width="9.5703125" customWidth="1"/>
  </cols>
  <sheetData>
    <row r="1" spans="1:36" x14ac:dyDescent="0.25">
      <c r="B1" s="607">
        <v>2021</v>
      </c>
      <c r="C1" s="607"/>
      <c r="D1" s="607"/>
      <c r="E1" s="607"/>
      <c r="F1" s="607">
        <v>2022</v>
      </c>
      <c r="G1" s="607"/>
      <c r="H1" s="607"/>
      <c r="I1" s="607"/>
      <c r="J1" s="607">
        <v>2023</v>
      </c>
      <c r="K1" s="607"/>
      <c r="L1" s="607"/>
      <c r="M1" s="607"/>
      <c r="N1" s="32">
        <v>2024</v>
      </c>
      <c r="O1" s="69"/>
      <c r="P1" s="69"/>
      <c r="Q1" s="69"/>
    </row>
    <row r="2" spans="1:36" x14ac:dyDescent="0.25">
      <c r="B2" s="1" t="s">
        <v>50</v>
      </c>
      <c r="C2" s="1" t="s">
        <v>51</v>
      </c>
      <c r="D2" s="1" t="s">
        <v>52</v>
      </c>
      <c r="E2" s="1" t="s">
        <v>53</v>
      </c>
      <c r="F2" s="1" t="s">
        <v>50</v>
      </c>
      <c r="G2" s="1" t="s">
        <v>51</v>
      </c>
      <c r="H2" s="1" t="s">
        <v>52</v>
      </c>
      <c r="I2" s="1" t="s">
        <v>53</v>
      </c>
      <c r="J2" s="1" t="s">
        <v>50</v>
      </c>
      <c r="K2" s="1" t="s">
        <v>51</v>
      </c>
      <c r="L2" s="1" t="s">
        <v>52</v>
      </c>
      <c r="M2" s="1" t="s">
        <v>53</v>
      </c>
      <c r="N2" s="1" t="s">
        <v>50</v>
      </c>
    </row>
    <row r="3" spans="1:36" x14ac:dyDescent="0.25">
      <c r="A3" s="1" t="s">
        <v>54</v>
      </c>
      <c r="B3" s="70">
        <v>24878</v>
      </c>
      <c r="C3" s="70">
        <v>26058</v>
      </c>
      <c r="D3" s="70">
        <v>25946</v>
      </c>
      <c r="E3" s="70">
        <v>26775</v>
      </c>
      <c r="F3" s="70">
        <v>29294</v>
      </c>
      <c r="G3" s="70">
        <v>31028</v>
      </c>
      <c r="H3" s="70">
        <v>32341</v>
      </c>
      <c r="I3" s="70">
        <v>33532</v>
      </c>
      <c r="J3" s="70">
        <v>35256</v>
      </c>
      <c r="K3" s="70">
        <v>34864</v>
      </c>
      <c r="L3" s="70">
        <v>36079</v>
      </c>
      <c r="M3" s="70">
        <v>36153</v>
      </c>
      <c r="N3" s="70">
        <v>36666</v>
      </c>
    </row>
    <row r="4" spans="1:36" x14ac:dyDescent="0.25"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" t="s">
        <v>349</v>
      </c>
      <c r="C5" s="3"/>
      <c r="D5" s="3"/>
      <c r="E5" s="3"/>
      <c r="F5" s="3"/>
      <c r="G5" s="68"/>
      <c r="H5" s="68"/>
      <c r="I5" s="68"/>
      <c r="J5" s="71"/>
      <c r="K5" s="71"/>
      <c r="L5" s="71"/>
      <c r="M5" s="71"/>
      <c r="N5" s="71"/>
      <c r="O5" s="66"/>
      <c r="P5" s="67"/>
      <c r="Q5" s="6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C6" s="3"/>
      <c r="D6" s="3"/>
      <c r="E6" s="3"/>
      <c r="F6" s="3"/>
      <c r="G6" s="68"/>
      <c r="H6" s="3"/>
      <c r="I6" s="3"/>
      <c r="J6" s="3"/>
      <c r="K6" s="3"/>
      <c r="L6" s="3"/>
      <c r="M6" s="3"/>
      <c r="N6" s="3"/>
      <c r="O6" s="66"/>
      <c r="P6" s="67"/>
      <c r="Q6" s="67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6"/>
      <c r="P7" s="67"/>
      <c r="Q7" s="67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66"/>
      <c r="P8" s="67"/>
      <c r="Q8" s="67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66"/>
      <c r="P9" s="67"/>
      <c r="Q9" s="67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x14ac:dyDescent="0.25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6"/>
      <c r="P10" s="67"/>
      <c r="Q10" s="6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x14ac:dyDescent="0.25"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6"/>
      <c r="P11" s="67"/>
      <c r="Q11" s="67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72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t="s">
        <v>233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x14ac:dyDescent="0.25"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x14ac:dyDescent="0.25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</sheetData>
  <mergeCells count="3">
    <mergeCell ref="B1:E1"/>
    <mergeCell ref="F1:I1"/>
    <mergeCell ref="J1:M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0F6D-60A2-47D3-AF7A-CC2203B54F85}">
  <dimension ref="A1:I18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7" sqref="D17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5.85546875" customWidth="1"/>
    <col min="4" max="4" width="13.42578125" customWidth="1"/>
  </cols>
  <sheetData>
    <row r="1" spans="1:9" x14ac:dyDescent="0.25">
      <c r="B1" s="73" t="s">
        <v>55</v>
      </c>
      <c r="C1" s="73" t="s">
        <v>56</v>
      </c>
      <c r="D1" s="73" t="s">
        <v>57</v>
      </c>
      <c r="F1" s="77" t="s">
        <v>234</v>
      </c>
    </row>
    <row r="2" spans="1:9" x14ac:dyDescent="0.25">
      <c r="A2" s="74">
        <v>44621</v>
      </c>
      <c r="B2" s="70">
        <v>3188</v>
      </c>
      <c r="C2" s="70">
        <v>1245</v>
      </c>
      <c r="D2" s="70">
        <f t="shared" ref="D2:D10" si="0">SUM(B2:C2)</f>
        <v>4433</v>
      </c>
    </row>
    <row r="3" spans="1:9" x14ac:dyDescent="0.25">
      <c r="A3" s="74">
        <v>44713</v>
      </c>
      <c r="B3" s="70">
        <v>3205</v>
      </c>
      <c r="C3" s="70">
        <v>1240</v>
      </c>
      <c r="D3" s="70">
        <f t="shared" si="0"/>
        <v>4445</v>
      </c>
    </row>
    <row r="4" spans="1:9" x14ac:dyDescent="0.25">
      <c r="A4" s="74">
        <v>44805</v>
      </c>
      <c r="B4" s="70">
        <v>3160</v>
      </c>
      <c r="C4" s="70">
        <v>1266</v>
      </c>
      <c r="D4" s="70">
        <f t="shared" si="0"/>
        <v>4426</v>
      </c>
    </row>
    <row r="5" spans="1:9" x14ac:dyDescent="0.25">
      <c r="A5" s="74">
        <v>44896</v>
      </c>
      <c r="B5" s="70">
        <v>3191</v>
      </c>
      <c r="C5" s="70">
        <v>1298</v>
      </c>
      <c r="D5" s="70">
        <f t="shared" si="0"/>
        <v>4489</v>
      </c>
    </row>
    <row r="6" spans="1:9" x14ac:dyDescent="0.25">
      <c r="A6" s="74">
        <v>44986</v>
      </c>
      <c r="B6" s="70">
        <v>3169</v>
      </c>
      <c r="C6" s="70">
        <v>1346</v>
      </c>
      <c r="D6" s="70">
        <f t="shared" si="0"/>
        <v>4515</v>
      </c>
    </row>
    <row r="7" spans="1:9" x14ac:dyDescent="0.25">
      <c r="A7" s="74">
        <v>45078</v>
      </c>
      <c r="B7" s="70">
        <v>3220</v>
      </c>
      <c r="C7" s="70">
        <v>1352</v>
      </c>
      <c r="D7" s="70">
        <f t="shared" si="0"/>
        <v>4572</v>
      </c>
    </row>
    <row r="8" spans="1:9" x14ac:dyDescent="0.25">
      <c r="A8" s="74">
        <v>45170</v>
      </c>
      <c r="B8" s="70">
        <v>3193</v>
      </c>
      <c r="C8" s="70">
        <v>1436</v>
      </c>
      <c r="D8" s="70">
        <f t="shared" si="0"/>
        <v>4629</v>
      </c>
    </row>
    <row r="9" spans="1:9" x14ac:dyDescent="0.25">
      <c r="A9" s="74">
        <v>45261</v>
      </c>
      <c r="B9" s="70">
        <v>3218</v>
      </c>
      <c r="C9" s="70">
        <v>1456</v>
      </c>
      <c r="D9" s="70">
        <f t="shared" si="0"/>
        <v>4674</v>
      </c>
    </row>
    <row r="10" spans="1:9" x14ac:dyDescent="0.25">
      <c r="A10" s="74">
        <v>45352</v>
      </c>
      <c r="B10" s="70">
        <v>3202</v>
      </c>
      <c r="C10" s="70">
        <v>1476</v>
      </c>
      <c r="D10" s="70">
        <f t="shared" si="0"/>
        <v>4678</v>
      </c>
    </row>
    <row r="11" spans="1:9" x14ac:dyDescent="0.25">
      <c r="A11" s="74"/>
      <c r="B11" s="70"/>
      <c r="C11" s="70"/>
      <c r="D11" s="70"/>
    </row>
    <row r="12" spans="1:9" x14ac:dyDescent="0.25">
      <c r="A12" s="74"/>
      <c r="B12" s="75"/>
      <c r="C12" s="75"/>
      <c r="D12" s="75"/>
    </row>
    <row r="13" spans="1:9" x14ac:dyDescent="0.25">
      <c r="A13" s="74"/>
      <c r="B13" s="75"/>
      <c r="C13" s="75"/>
      <c r="D13" s="75"/>
    </row>
    <row r="14" spans="1:9" x14ac:dyDescent="0.25">
      <c r="B14" s="5"/>
      <c r="C14" s="5"/>
      <c r="D14" s="5"/>
    </row>
    <row r="15" spans="1:9" ht="10.5" customHeight="1" x14ac:dyDescent="0.25">
      <c r="B15" s="70"/>
      <c r="C15" s="70"/>
      <c r="D15" s="70"/>
      <c r="I15" s="76"/>
    </row>
    <row r="16" spans="1:9" ht="16.5" x14ac:dyDescent="0.3">
      <c r="F16" s="65" t="s">
        <v>58</v>
      </c>
    </row>
    <row r="17" spans="2:4" x14ac:dyDescent="0.25">
      <c r="B17" s="5"/>
      <c r="C17" s="5"/>
      <c r="D17" s="5"/>
    </row>
    <row r="18" spans="2:4" x14ac:dyDescent="0.25">
      <c r="B18" s="70"/>
      <c r="C18" s="70"/>
      <c r="D18" s="70"/>
    </row>
  </sheetData>
  <pageMargins left="0.7" right="0.7" top="0.75" bottom="0.75" header="0.3" footer="0.3"/>
  <pageSetup orientation="portrait" r:id="rId1"/>
  <ignoredErrors>
    <ignoredError sqref="D2:D10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B95F-BB15-4390-BEA3-AC9DB1990F1B}">
  <sheetPr codeName="Sheet7">
    <pageSetUpPr fitToPage="1"/>
  </sheetPr>
  <dimension ref="A1:Q21"/>
  <sheetViews>
    <sheetView zoomScaleNormal="100" workbookViewId="0">
      <selection activeCell="A8" sqref="A8"/>
    </sheetView>
  </sheetViews>
  <sheetFormatPr defaultRowHeight="15" x14ac:dyDescent="0.25"/>
  <cols>
    <col min="1" max="1" width="39" customWidth="1"/>
    <col min="2" max="2" width="9.5703125" customWidth="1"/>
    <col min="3" max="6" width="9.5703125" bestFit="1" customWidth="1"/>
    <col min="7" max="8" width="9.5703125" customWidth="1"/>
    <col min="9" max="9" width="10.28515625" customWidth="1"/>
    <col min="10" max="10" width="9.5703125" bestFit="1" customWidth="1"/>
    <col min="11" max="12" width="9.5703125" customWidth="1"/>
    <col min="14" max="14" width="9.5703125" bestFit="1" customWidth="1"/>
  </cols>
  <sheetData>
    <row r="1" spans="1:17" ht="15.75" thickBot="1" x14ac:dyDescent="0.3">
      <c r="A1" s="340"/>
      <c r="B1" s="341" t="s">
        <v>36</v>
      </c>
      <c r="C1" s="341" t="s">
        <v>37</v>
      </c>
      <c r="D1" s="341" t="s">
        <v>38</v>
      </c>
      <c r="E1" s="341" t="s">
        <v>39</v>
      </c>
      <c r="F1" s="341" t="s">
        <v>36</v>
      </c>
      <c r="G1" s="341" t="s">
        <v>37</v>
      </c>
      <c r="H1" s="341" t="s">
        <v>38</v>
      </c>
      <c r="I1" s="341" t="s">
        <v>39</v>
      </c>
      <c r="J1" s="341" t="s">
        <v>36</v>
      </c>
      <c r="K1" s="349"/>
      <c r="L1" s="349"/>
      <c r="M1" s="3"/>
      <c r="N1" s="3"/>
      <c r="O1" s="3"/>
      <c r="P1" s="3"/>
      <c r="Q1" s="3"/>
    </row>
    <row r="2" spans="1:17" ht="15.75" thickBot="1" x14ac:dyDescent="0.3">
      <c r="A2" s="342"/>
      <c r="B2" s="343">
        <v>44621</v>
      </c>
      <c r="C2" s="343">
        <v>44713</v>
      </c>
      <c r="D2" s="343">
        <v>44805</v>
      </c>
      <c r="E2" s="343">
        <v>44896</v>
      </c>
      <c r="F2" s="343">
        <v>44986</v>
      </c>
      <c r="G2" s="343">
        <v>45078</v>
      </c>
      <c r="H2" s="343">
        <v>45170</v>
      </c>
      <c r="I2" s="343">
        <v>45261</v>
      </c>
      <c r="J2" s="344">
        <v>45352</v>
      </c>
      <c r="K2" s="350"/>
      <c r="L2" s="350"/>
      <c r="M2" s="3"/>
      <c r="N2" s="3"/>
      <c r="O2" s="3"/>
      <c r="P2" s="3"/>
      <c r="Q2" s="3"/>
    </row>
    <row r="3" spans="1:17" ht="15.75" x14ac:dyDescent="0.3">
      <c r="A3" s="354" t="s">
        <v>238</v>
      </c>
      <c r="B3" s="345">
        <v>8557.463024908333</v>
      </c>
      <c r="C3" s="345">
        <v>8922.7299741999996</v>
      </c>
      <c r="D3" s="345">
        <v>8420.3735165166672</v>
      </c>
      <c r="E3" s="345">
        <v>8537.0496658500015</v>
      </c>
      <c r="F3" s="345">
        <v>8309.2914806083336</v>
      </c>
      <c r="G3" s="345">
        <v>8525.9527330333349</v>
      </c>
      <c r="H3" s="345">
        <v>8228.0518127916675</v>
      </c>
      <c r="I3" s="345">
        <v>8474.4436346916664</v>
      </c>
      <c r="J3" s="346">
        <v>8511.9982601666652</v>
      </c>
      <c r="K3" s="351"/>
      <c r="L3" s="351"/>
      <c r="M3" s="3"/>
      <c r="N3" s="352"/>
      <c r="O3" s="3"/>
      <c r="P3" s="3"/>
      <c r="Q3" s="3"/>
    </row>
    <row r="4" spans="1:17" ht="15.75" x14ac:dyDescent="0.3">
      <c r="A4" s="354" t="s">
        <v>239</v>
      </c>
      <c r="B4" s="345">
        <v>2502.4705843833335</v>
      </c>
      <c r="C4" s="345">
        <v>2478.0745047999999</v>
      </c>
      <c r="D4" s="345">
        <v>2420.0611944916673</v>
      </c>
      <c r="E4" s="345">
        <v>2559.0104804833331</v>
      </c>
      <c r="F4" s="345">
        <v>2620.0360470666665</v>
      </c>
      <c r="G4" s="345">
        <v>2491.2188165916668</v>
      </c>
      <c r="H4" s="345">
        <v>2400.8722309249997</v>
      </c>
      <c r="I4" s="345">
        <v>2631.0556202916669</v>
      </c>
      <c r="J4" s="346">
        <v>2605.780954975</v>
      </c>
      <c r="K4" s="351"/>
      <c r="L4" s="351"/>
      <c r="M4" s="3"/>
      <c r="N4" s="352"/>
      <c r="O4" s="3"/>
      <c r="P4" s="3"/>
      <c r="Q4" s="3"/>
    </row>
    <row r="5" spans="1:17" ht="16.5" thickBot="1" x14ac:dyDescent="0.35">
      <c r="A5" s="355" t="s">
        <v>240</v>
      </c>
      <c r="B5" s="347">
        <v>6054.9924405250003</v>
      </c>
      <c r="C5" s="347">
        <v>6444.6554694000006</v>
      </c>
      <c r="D5" s="347">
        <v>6000.312322025</v>
      </c>
      <c r="E5" s="347">
        <v>5978.039185366667</v>
      </c>
      <c r="F5" s="347">
        <v>5689.2554335416671</v>
      </c>
      <c r="G5" s="347">
        <v>6034.7339164416671</v>
      </c>
      <c r="H5" s="347">
        <v>5827.1795818666669</v>
      </c>
      <c r="I5" s="347">
        <v>5843.3880143999995</v>
      </c>
      <c r="J5" s="348">
        <v>5906.2173051916661</v>
      </c>
      <c r="K5" s="353"/>
      <c r="L5" s="353"/>
      <c r="M5" s="352"/>
      <c r="N5" s="352"/>
      <c r="O5" s="3"/>
      <c r="P5" s="3"/>
      <c r="Q5" s="3"/>
    </row>
    <row r="6" spans="1:17" x14ac:dyDescent="0.25">
      <c r="K6" s="3"/>
      <c r="L6" s="3"/>
      <c r="M6" s="3"/>
      <c r="N6" s="3"/>
      <c r="O6" s="3"/>
      <c r="P6" s="3"/>
      <c r="Q6" s="3"/>
    </row>
    <row r="7" spans="1:17" x14ac:dyDescent="0.25">
      <c r="K7" s="3"/>
      <c r="L7" s="3"/>
      <c r="M7" s="3"/>
      <c r="N7" s="3"/>
      <c r="O7" s="3"/>
      <c r="P7" s="3"/>
      <c r="Q7" s="3"/>
    </row>
    <row r="8" spans="1:17" x14ac:dyDescent="0.25">
      <c r="A8" s="1" t="s">
        <v>350</v>
      </c>
      <c r="K8" s="3"/>
      <c r="L8" s="3"/>
      <c r="M8" s="3"/>
      <c r="N8" s="3"/>
      <c r="O8" s="3"/>
      <c r="P8" s="3"/>
      <c r="Q8" s="3"/>
    </row>
    <row r="9" spans="1:17" x14ac:dyDescent="0.25">
      <c r="A9" t="s">
        <v>241</v>
      </c>
      <c r="K9" s="3"/>
      <c r="L9" s="3"/>
      <c r="M9" s="3"/>
      <c r="N9" s="3"/>
      <c r="O9" s="3"/>
      <c r="P9" s="3"/>
      <c r="Q9" s="3"/>
    </row>
    <row r="10" spans="1:17" x14ac:dyDescent="0.25">
      <c r="K10" s="3"/>
      <c r="L10" s="3"/>
      <c r="M10" s="3"/>
      <c r="N10" s="3"/>
      <c r="O10" s="3"/>
      <c r="P10" s="3"/>
      <c r="Q10" s="3"/>
    </row>
    <row r="11" spans="1:17" x14ac:dyDescent="0.25">
      <c r="K11" s="3"/>
      <c r="L11" s="3"/>
      <c r="M11" s="3"/>
      <c r="N11" s="3"/>
      <c r="O11" s="3"/>
      <c r="P11" s="3"/>
      <c r="Q11" s="3"/>
    </row>
    <row r="12" spans="1:17" x14ac:dyDescent="0.25">
      <c r="K12" s="3"/>
      <c r="L12" s="3"/>
      <c r="M12" s="3"/>
      <c r="N12" s="3"/>
      <c r="O12" s="3"/>
      <c r="P12" s="3"/>
      <c r="Q12" s="3"/>
    </row>
    <row r="13" spans="1:17" x14ac:dyDescent="0.25">
      <c r="K13" s="3"/>
      <c r="L13" s="3"/>
      <c r="M13" s="3"/>
      <c r="N13" s="3"/>
      <c r="O13" s="3"/>
      <c r="P13" s="3"/>
      <c r="Q13" s="3"/>
    </row>
    <row r="14" spans="1:17" x14ac:dyDescent="0.25">
      <c r="K14" s="3"/>
      <c r="L14" s="3"/>
      <c r="M14" s="3"/>
      <c r="N14" s="3"/>
      <c r="O14" s="3"/>
      <c r="P14" s="3"/>
      <c r="Q14" s="3"/>
    </row>
    <row r="15" spans="1:17" x14ac:dyDescent="0.25">
      <c r="K15" s="3"/>
      <c r="L15" s="3"/>
      <c r="M15" s="3"/>
      <c r="N15" s="3"/>
      <c r="O15" s="3"/>
      <c r="P15" s="3"/>
      <c r="Q15" s="3"/>
    </row>
    <row r="21" spans="1:1" x14ac:dyDescent="0.25">
      <c r="A21" t="s">
        <v>242</v>
      </c>
    </row>
  </sheetData>
  <pageMargins left="0.7" right="0.7" top="0.75" bottom="0.75" header="0.3" footer="0.3"/>
  <pageSetup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F00BC-7F14-4C7F-870F-2EDED79D3105}">
  <sheetPr codeName="Sheet10"/>
  <dimension ref="A1:D23"/>
  <sheetViews>
    <sheetView zoomScaleNormal="100" workbookViewId="0"/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4" ht="16.5" thickBot="1" x14ac:dyDescent="0.3">
      <c r="A1" s="608" t="s">
        <v>351</v>
      </c>
    </row>
    <row r="2" spans="1:4" ht="31.5" thickBot="1" x14ac:dyDescent="0.35">
      <c r="A2" s="395"/>
      <c r="B2" s="396">
        <v>44986</v>
      </c>
      <c r="C2" s="396">
        <v>45352</v>
      </c>
      <c r="D2" s="397" t="s">
        <v>4</v>
      </c>
    </row>
    <row r="3" spans="1:4" ht="16.5" x14ac:dyDescent="0.3">
      <c r="A3" s="385" t="s">
        <v>235</v>
      </c>
      <c r="B3" s="358">
        <v>8309.2914806083354</v>
      </c>
      <c r="C3" s="358">
        <v>8511.9982601666634</v>
      </c>
      <c r="D3" s="375">
        <f>((C3-B3)/B3)*100</f>
        <v>2.4395194227015793</v>
      </c>
    </row>
    <row r="4" spans="1:4" ht="16.5" x14ac:dyDescent="0.3">
      <c r="A4" s="386" t="s">
        <v>268</v>
      </c>
      <c r="B4" s="358">
        <v>5279.9641411083339</v>
      </c>
      <c r="C4" s="358">
        <v>5304.0185385666682</v>
      </c>
      <c r="D4" s="375">
        <f t="shared" ref="D4:D21" si="0">((C4-B4)/B4)*100</f>
        <v>0.4555788034818915</v>
      </c>
    </row>
    <row r="5" spans="1:4" ht="16.5" x14ac:dyDescent="0.3">
      <c r="A5" s="380" t="s">
        <v>278</v>
      </c>
      <c r="B5" s="363">
        <v>177.23737299999999</v>
      </c>
      <c r="C5" s="363">
        <v>193.07560100000001</v>
      </c>
      <c r="D5" s="375">
        <f t="shared" si="0"/>
        <v>8.9361672044191369</v>
      </c>
    </row>
    <row r="6" spans="1:4" ht="16.5" x14ac:dyDescent="0.3">
      <c r="A6" s="373" t="s">
        <v>279</v>
      </c>
      <c r="B6" s="363">
        <v>5102.726768108334</v>
      </c>
      <c r="C6" s="363">
        <v>5110.9429375666678</v>
      </c>
      <c r="D6" s="375">
        <f t="shared" si="0"/>
        <v>0.16101527343545424</v>
      </c>
    </row>
    <row r="7" spans="1:4" ht="16.5" x14ac:dyDescent="0.3">
      <c r="A7" s="387" t="s">
        <v>236</v>
      </c>
      <c r="B7" s="358">
        <v>3029.3273395000006</v>
      </c>
      <c r="C7" s="358">
        <v>3207.9797215999956</v>
      </c>
      <c r="D7" s="375">
        <f t="shared" si="0"/>
        <v>5.897427450989241</v>
      </c>
    </row>
    <row r="8" spans="1:4" ht="16.5" x14ac:dyDescent="0.3">
      <c r="A8" s="373" t="s">
        <v>280</v>
      </c>
      <c r="B8" s="363">
        <v>4012.1377813750005</v>
      </c>
      <c r="C8" s="363">
        <v>4248.0783362166676</v>
      </c>
      <c r="D8" s="375">
        <f t="shared" si="0"/>
        <v>5.8806693014617233</v>
      </c>
    </row>
    <row r="9" spans="1:4" ht="16.5" x14ac:dyDescent="0.3">
      <c r="A9" s="376" t="s">
        <v>281</v>
      </c>
      <c r="B9" s="363">
        <v>389.73663605000002</v>
      </c>
      <c r="C9" s="363">
        <v>405.13175135000006</v>
      </c>
      <c r="D9" s="375">
        <f t="shared" si="0"/>
        <v>3.9501329554312097</v>
      </c>
    </row>
    <row r="10" spans="1:4" ht="16.5" x14ac:dyDescent="0.3">
      <c r="A10" s="376" t="s">
        <v>282</v>
      </c>
      <c r="B10" s="363">
        <v>20.568849441666668</v>
      </c>
      <c r="C10" s="363">
        <v>16.856899333333331</v>
      </c>
      <c r="D10" s="375">
        <f t="shared" si="0"/>
        <v>-18.046464479505481</v>
      </c>
    </row>
    <row r="11" spans="1:4" ht="16.5" x14ac:dyDescent="0.3">
      <c r="A11" s="376" t="s">
        <v>283</v>
      </c>
      <c r="B11" s="363">
        <v>3601.8322958833337</v>
      </c>
      <c r="C11" s="363">
        <v>3826.089685533334</v>
      </c>
      <c r="D11" s="375">
        <f t="shared" si="0"/>
        <v>6.2262029774765546</v>
      </c>
    </row>
    <row r="12" spans="1:4" ht="16.5" x14ac:dyDescent="0.3">
      <c r="A12" s="373" t="s">
        <v>284</v>
      </c>
      <c r="B12" s="363">
        <v>-982.81044187500015</v>
      </c>
      <c r="C12" s="363">
        <v>-1040.098614616672</v>
      </c>
      <c r="D12" s="375">
        <f t="shared" si="0"/>
        <v>5.8290154744772318</v>
      </c>
    </row>
    <row r="13" spans="1:4" ht="11.25" customHeight="1" x14ac:dyDescent="0.3">
      <c r="A13" s="388"/>
      <c r="B13" s="358"/>
      <c r="C13" s="358"/>
      <c r="D13" s="375"/>
    </row>
    <row r="14" spans="1:4" ht="16.5" x14ac:dyDescent="0.3">
      <c r="A14" s="387" t="s">
        <v>285</v>
      </c>
      <c r="B14" s="389">
        <v>8309.2914806083336</v>
      </c>
      <c r="C14" s="389">
        <v>8511.998260166667</v>
      </c>
      <c r="D14" s="375">
        <f t="shared" si="0"/>
        <v>2.4395194227016455</v>
      </c>
    </row>
    <row r="15" spans="1:4" ht="16.5" x14ac:dyDescent="0.3">
      <c r="A15" s="376" t="s">
        <v>286</v>
      </c>
      <c r="B15" s="389">
        <v>2620.0360470666665</v>
      </c>
      <c r="C15" s="389">
        <v>2605.780954975</v>
      </c>
      <c r="D15" s="375">
        <f t="shared" si="0"/>
        <v>-0.54407999873231383</v>
      </c>
    </row>
    <row r="16" spans="1:4" ht="16.5" x14ac:dyDescent="0.3">
      <c r="A16" s="382" t="s">
        <v>287</v>
      </c>
      <c r="B16" s="363">
        <v>157.81704099999999</v>
      </c>
      <c r="C16" s="363">
        <v>164.19216500000002</v>
      </c>
      <c r="D16" s="375">
        <f t="shared" si="0"/>
        <v>4.0395662975331215</v>
      </c>
    </row>
    <row r="17" spans="1:4" ht="16.5" x14ac:dyDescent="0.3">
      <c r="A17" s="390" t="s">
        <v>288</v>
      </c>
      <c r="B17" s="389">
        <v>2462.2190060666667</v>
      </c>
      <c r="C17" s="389">
        <v>2441.5887899750001</v>
      </c>
      <c r="D17" s="375">
        <f t="shared" si="0"/>
        <v>-0.83787088154367217</v>
      </c>
    </row>
    <row r="18" spans="1:4" ht="16.5" x14ac:dyDescent="0.3">
      <c r="A18" s="391" t="s">
        <v>289</v>
      </c>
      <c r="B18" s="363">
        <v>1013.1841606083334</v>
      </c>
      <c r="C18" s="363">
        <v>955.4213709666667</v>
      </c>
      <c r="D18" s="375">
        <f t="shared" si="0"/>
        <v>-5.7011145542371011</v>
      </c>
    </row>
    <row r="19" spans="1:4" ht="16.5" x14ac:dyDescent="0.3">
      <c r="A19" s="391" t="s">
        <v>290</v>
      </c>
      <c r="B19" s="363">
        <v>1449.0348454583332</v>
      </c>
      <c r="C19" s="363">
        <v>1486.1674190083334</v>
      </c>
      <c r="D19" s="375">
        <f t="shared" si="0"/>
        <v>2.5625728509140902</v>
      </c>
    </row>
    <row r="20" spans="1:4" ht="16.5" x14ac:dyDescent="0.3">
      <c r="A20" s="376" t="s">
        <v>291</v>
      </c>
      <c r="B20" s="363">
        <v>5689.2554335416671</v>
      </c>
      <c r="C20" s="363">
        <v>5906.2173051916661</v>
      </c>
      <c r="D20" s="375">
        <f t="shared" si="0"/>
        <v>3.8135371875004078</v>
      </c>
    </row>
    <row r="21" spans="1:4" ht="17.25" thickBot="1" x14ac:dyDescent="0.35">
      <c r="A21" s="392" t="s">
        <v>292</v>
      </c>
      <c r="B21" s="384">
        <v>5332.4589062833338</v>
      </c>
      <c r="C21" s="384">
        <v>5568.5480270416674</v>
      </c>
      <c r="D21" s="375">
        <f t="shared" si="0"/>
        <v>4.4273969083970899</v>
      </c>
    </row>
    <row r="22" spans="1:4" ht="15.75" thickBot="1" x14ac:dyDescent="0.3">
      <c r="A22" s="393" t="s">
        <v>237</v>
      </c>
      <c r="B22" s="394">
        <f>B21/B20*100</f>
        <v>93.728590121744261</v>
      </c>
      <c r="C22" s="394">
        <f>C21/C20*100</f>
        <v>94.282816552428883</v>
      </c>
      <c r="D22" s="399"/>
    </row>
    <row r="23" spans="1:4" ht="18.75" x14ac:dyDescent="0.3">
      <c r="A23" s="398" t="s">
        <v>242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456D-1A6C-4795-B015-7A63BDADC1BC}">
  <sheetPr codeName="Sheet9"/>
  <dimension ref="A1:H29"/>
  <sheetViews>
    <sheetView zoomScale="70" zoomScaleNormal="70" workbookViewId="0">
      <selection activeCell="D9" sqref="D9"/>
    </sheetView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8" ht="15.75" thickBot="1" x14ac:dyDescent="0.3">
      <c r="A1" s="400" t="s">
        <v>293</v>
      </c>
      <c r="B1" s="400"/>
      <c r="C1" s="400"/>
      <c r="D1" s="400"/>
      <c r="E1" s="3"/>
      <c r="F1" s="3"/>
      <c r="G1" s="3"/>
      <c r="H1" s="3"/>
    </row>
    <row r="2" spans="1:8" ht="31.5" thickBot="1" x14ac:dyDescent="0.35">
      <c r="A2" s="395"/>
      <c r="B2" s="396">
        <f>'[14]MS report'!$S$3</f>
        <v>45078</v>
      </c>
      <c r="C2" s="396">
        <f>'[14]MS report'!$W$3</f>
        <v>45444</v>
      </c>
      <c r="D2" s="397" t="s">
        <v>4</v>
      </c>
    </row>
    <row r="3" spans="1:8" ht="16.5" x14ac:dyDescent="0.3">
      <c r="A3" s="379" t="s">
        <v>268</v>
      </c>
      <c r="B3" s="358">
        <f>B4+B5</f>
        <v>5279.9641411083339</v>
      </c>
      <c r="C3" s="358">
        <f>C4+C5</f>
        <v>5304.0185385666682</v>
      </c>
      <c r="D3" s="375">
        <f>((C3-B3)/B3)*100</f>
        <v>0.4555788034818915</v>
      </c>
    </row>
    <row r="4" spans="1:8" ht="16.5" x14ac:dyDescent="0.3">
      <c r="A4" s="380" t="s">
        <v>269</v>
      </c>
      <c r="B4" s="363">
        <v>177.23737299999999</v>
      </c>
      <c r="C4" s="363">
        <v>193.07560100000001</v>
      </c>
      <c r="D4" s="375">
        <f t="shared" ref="D4:D12" si="0">((C4-B4)/B4)*100</f>
        <v>8.9361672044191369</v>
      </c>
    </row>
    <row r="5" spans="1:8" ht="16.5" x14ac:dyDescent="0.3">
      <c r="A5" s="373" t="s">
        <v>270</v>
      </c>
      <c r="B5" s="363">
        <v>5102.726768108334</v>
      </c>
      <c r="C5" s="363">
        <v>5110.9429375666678</v>
      </c>
      <c r="D5" s="375">
        <f t="shared" si="0"/>
        <v>0.16101527343545424</v>
      </c>
    </row>
    <row r="6" spans="1:8" ht="16.5" x14ac:dyDescent="0.3">
      <c r="A6" s="381" t="s">
        <v>271</v>
      </c>
      <c r="B6" s="358">
        <f>B7+B8+B9</f>
        <v>8257.9793039333344</v>
      </c>
      <c r="C6" s="358">
        <f>C7+C8+C9</f>
        <v>8268.4613866083346</v>
      </c>
      <c r="D6" s="375">
        <f t="shared" si="0"/>
        <v>0.12693277966932465</v>
      </c>
    </row>
    <row r="7" spans="1:8" ht="16.5" x14ac:dyDescent="0.3">
      <c r="A7" s="382" t="s">
        <v>272</v>
      </c>
      <c r="B7" s="363">
        <v>3155.2308888583339</v>
      </c>
      <c r="C7" s="363">
        <v>3087.7326601000009</v>
      </c>
      <c r="D7" s="375">
        <f t="shared" si="0"/>
        <v>-2.1392484777161918</v>
      </c>
    </row>
    <row r="8" spans="1:8" ht="16.5" x14ac:dyDescent="0.3">
      <c r="A8" s="382" t="s">
        <v>273</v>
      </c>
      <c r="B8" s="363">
        <v>4251.4663106166672</v>
      </c>
      <c r="C8" s="363">
        <v>4341.348726416667</v>
      </c>
      <c r="D8" s="375">
        <f t="shared" si="0"/>
        <v>2.114150959530066</v>
      </c>
    </row>
    <row r="9" spans="1:8" ht="16.5" x14ac:dyDescent="0.3">
      <c r="A9" s="382" t="s">
        <v>274</v>
      </c>
      <c r="B9" s="363">
        <v>851.28210445833338</v>
      </c>
      <c r="C9" s="363">
        <v>839.38000009166672</v>
      </c>
      <c r="D9" s="375">
        <f t="shared" si="0"/>
        <v>-1.3981386786275642</v>
      </c>
    </row>
    <row r="10" spans="1:8" ht="16.5" x14ac:dyDescent="0.3">
      <c r="A10" s="381" t="s">
        <v>275</v>
      </c>
      <c r="B10" s="358">
        <f>B11+B12</f>
        <v>3155.2525358250005</v>
      </c>
      <c r="C10" s="358">
        <f>C11+C12</f>
        <v>3157.5184490416664</v>
      </c>
      <c r="D10" s="375">
        <f t="shared" si="0"/>
        <v>7.1814005089562691E-2</v>
      </c>
    </row>
    <row r="11" spans="1:8" ht="16.5" x14ac:dyDescent="0.3">
      <c r="A11" s="382" t="s">
        <v>276</v>
      </c>
      <c r="B11" s="363">
        <v>2833.3189647083336</v>
      </c>
      <c r="C11" s="363">
        <v>2678.5044895416663</v>
      </c>
      <c r="D11" s="375">
        <f t="shared" si="0"/>
        <v>-5.464068009815624</v>
      </c>
    </row>
    <row r="12" spans="1:8" ht="17.25" thickBot="1" x14ac:dyDescent="0.35">
      <c r="A12" s="383" t="s">
        <v>277</v>
      </c>
      <c r="B12" s="384">
        <v>321.93357111666671</v>
      </c>
      <c r="C12" s="384">
        <v>479.0139595</v>
      </c>
      <c r="D12" s="375">
        <f t="shared" si="0"/>
        <v>48.792795308199885</v>
      </c>
    </row>
    <row r="13" spans="1:8" ht="16.5" customHeight="1" x14ac:dyDescent="0.25">
      <c r="A13" s="402" t="s">
        <v>242</v>
      </c>
      <c r="B13" s="401"/>
      <c r="C13" s="401"/>
      <c r="D13" s="401"/>
      <c r="E13" s="3"/>
      <c r="F13" s="3"/>
    </row>
    <row r="14" spans="1:8" x14ac:dyDescent="0.25">
      <c r="A14" s="3"/>
      <c r="B14" s="3"/>
      <c r="C14" s="3"/>
      <c r="D14" s="3"/>
      <c r="E14" s="3"/>
      <c r="F14" s="3"/>
    </row>
    <row r="15" spans="1:8" x14ac:dyDescent="0.25">
      <c r="A15" s="3"/>
      <c r="B15" s="3"/>
      <c r="C15" s="3"/>
      <c r="D15" s="3"/>
      <c r="E15" s="3"/>
      <c r="F15" s="3"/>
    </row>
    <row r="16" spans="1:8" x14ac:dyDescent="0.25">
      <c r="A16" s="3"/>
      <c r="B16" s="3"/>
      <c r="C16" s="3"/>
      <c r="D16" s="3"/>
      <c r="E16" s="3"/>
      <c r="F16" s="3"/>
    </row>
    <row r="17" spans="1:6" x14ac:dyDescent="0.25">
      <c r="A17" s="3"/>
      <c r="B17" s="3"/>
      <c r="C17" s="3"/>
      <c r="D17" s="3"/>
      <c r="E17" s="3"/>
      <c r="F17" s="3"/>
    </row>
    <row r="18" spans="1:6" x14ac:dyDescent="0.25">
      <c r="A18" s="3"/>
      <c r="B18" s="3"/>
      <c r="C18" s="3"/>
      <c r="D18" s="3"/>
      <c r="E18" s="3"/>
      <c r="F18" s="3"/>
    </row>
    <row r="19" spans="1:6" x14ac:dyDescent="0.25">
      <c r="A19" s="3"/>
      <c r="B19" s="3"/>
      <c r="C19" s="3"/>
      <c r="D19" s="3"/>
      <c r="E19" s="3"/>
      <c r="F19" s="3"/>
    </row>
    <row r="20" spans="1:6" x14ac:dyDescent="0.25">
      <c r="A20" s="3"/>
      <c r="B20" s="3"/>
      <c r="C20" s="3"/>
      <c r="D20" s="3"/>
      <c r="E20" s="3"/>
      <c r="F20" s="3"/>
    </row>
    <row r="21" spans="1:6" x14ac:dyDescent="0.25">
      <c r="A21" s="3"/>
      <c r="B21" s="3"/>
      <c r="C21" s="3"/>
      <c r="D21" s="3"/>
      <c r="E21" s="3"/>
      <c r="F21" s="3"/>
    </row>
    <row r="22" spans="1:6" x14ac:dyDescent="0.25">
      <c r="A22" s="3"/>
      <c r="B22" s="3"/>
      <c r="C22" s="3"/>
      <c r="D22" s="3"/>
      <c r="E22" s="3"/>
      <c r="F22" s="3"/>
    </row>
    <row r="23" spans="1:6" x14ac:dyDescent="0.25">
      <c r="A23" s="3"/>
      <c r="B23" s="3"/>
      <c r="C23" s="3"/>
      <c r="D23" s="3"/>
      <c r="E23" s="3"/>
      <c r="F23" s="3"/>
    </row>
    <row r="24" spans="1:6" x14ac:dyDescent="0.25">
      <c r="A24" s="3"/>
      <c r="B24" s="3"/>
      <c r="C24" s="3"/>
      <c r="D24" s="3"/>
      <c r="E24" s="3"/>
      <c r="F24" s="3"/>
    </row>
    <row r="25" spans="1:6" x14ac:dyDescent="0.25">
      <c r="A25" s="3"/>
      <c r="B25" s="3"/>
      <c r="C25" s="3"/>
      <c r="D25" s="3"/>
      <c r="E25" s="3"/>
      <c r="F25" s="3"/>
    </row>
    <row r="26" spans="1:6" x14ac:dyDescent="0.25">
      <c r="A26" s="3"/>
      <c r="B26" s="3"/>
      <c r="C26" s="3"/>
      <c r="D26" s="3"/>
      <c r="E26" s="3"/>
      <c r="F26" s="3"/>
    </row>
    <row r="27" spans="1:6" x14ac:dyDescent="0.25">
      <c r="A27" s="3"/>
      <c r="B27" s="3"/>
      <c r="C27" s="3"/>
      <c r="D27" s="3"/>
      <c r="E27" s="3"/>
      <c r="F27" s="3"/>
    </row>
    <row r="28" spans="1:6" x14ac:dyDescent="0.25">
      <c r="A28" s="3"/>
      <c r="B28" s="3"/>
      <c r="C28" s="3"/>
      <c r="D28" s="3"/>
      <c r="E28" s="3"/>
      <c r="F28" s="3"/>
    </row>
    <row r="29" spans="1:6" x14ac:dyDescent="0.25">
      <c r="A29" s="3"/>
      <c r="B29" s="3"/>
      <c r="C29" s="3"/>
      <c r="D29" s="3"/>
      <c r="E29" s="3"/>
      <c r="F29" s="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1E89-6BC5-4D2A-A248-F3F50A2C3E4C}">
  <sheetPr codeName="Sheet8"/>
  <dimension ref="A1:D13"/>
  <sheetViews>
    <sheetView zoomScale="70" zoomScaleNormal="70" workbookViewId="0">
      <selection activeCell="C30" sqref="C30"/>
    </sheetView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4" ht="15.75" thickBot="1" x14ac:dyDescent="0.3">
      <c r="A1" s="356" t="s">
        <v>294</v>
      </c>
      <c r="B1" s="369"/>
      <c r="C1" s="369"/>
      <c r="D1" s="369"/>
    </row>
    <row r="2" spans="1:4" ht="31.5" customHeight="1" thickBot="1" x14ac:dyDescent="0.35">
      <c r="A2" s="403"/>
      <c r="B2" s="404">
        <v>44986</v>
      </c>
      <c r="C2" s="404">
        <v>45352</v>
      </c>
      <c r="D2" s="397" t="s">
        <v>4</v>
      </c>
    </row>
    <row r="3" spans="1:4" x14ac:dyDescent="0.25">
      <c r="A3" s="370" t="s">
        <v>263</v>
      </c>
      <c r="B3" s="371">
        <f>B4+B7</f>
        <v>4012.1377813750005</v>
      </c>
      <c r="C3" s="371">
        <f>C4+C7</f>
        <v>4248.0783362166676</v>
      </c>
      <c r="D3" s="372">
        <f>C3/B3*100-100</f>
        <v>5.8806693014617224</v>
      </c>
    </row>
    <row r="4" spans="1:4" ht="16.5" x14ac:dyDescent="0.3">
      <c r="A4" s="373" t="s">
        <v>264</v>
      </c>
      <c r="B4" s="374">
        <v>410.30548549166667</v>
      </c>
      <c r="C4" s="374">
        <v>421.98865068333339</v>
      </c>
      <c r="D4" s="375">
        <f>C4/B4*100-100</f>
        <v>2.8474309032614684</v>
      </c>
    </row>
    <row r="5" spans="1:4" ht="16.5" x14ac:dyDescent="0.3">
      <c r="A5" s="376" t="s">
        <v>265</v>
      </c>
      <c r="B5" s="374">
        <v>389.73663605000002</v>
      </c>
      <c r="C5" s="374">
        <v>405.13175135000006</v>
      </c>
      <c r="D5" s="375">
        <f>C5/B5*100-100</f>
        <v>3.9501329554312008</v>
      </c>
    </row>
    <row r="6" spans="1:4" ht="16.5" x14ac:dyDescent="0.3">
      <c r="A6" s="376" t="s">
        <v>266</v>
      </c>
      <c r="B6" s="374">
        <v>20.568849441666668</v>
      </c>
      <c r="C6" s="374">
        <v>16.856899333333331</v>
      </c>
      <c r="D6" s="375">
        <f>C6/B6*100-100</f>
        <v>-18.046464479505488</v>
      </c>
    </row>
    <row r="7" spans="1:4" ht="17.25" thickBot="1" x14ac:dyDescent="0.35">
      <c r="A7" s="377" t="s">
        <v>267</v>
      </c>
      <c r="B7" s="378">
        <v>3601.8322958833337</v>
      </c>
      <c r="C7" s="378">
        <v>3826.089685533334</v>
      </c>
      <c r="D7" s="375">
        <f>C7/B7*100-100</f>
        <v>6.2262029774765608</v>
      </c>
    </row>
    <row r="8" spans="1:4" s="3" customFormat="1" x14ac:dyDescent="0.25">
      <c r="A8" s="3" t="s">
        <v>242</v>
      </c>
      <c r="B8" s="405"/>
      <c r="C8" s="405"/>
      <c r="D8" s="536"/>
    </row>
    <row r="9" spans="1:4" s="3" customFormat="1" x14ac:dyDescent="0.25"/>
    <row r="10" spans="1:4" s="3" customFormat="1" x14ac:dyDescent="0.25"/>
    <row r="11" spans="1:4" s="3" customFormat="1" x14ac:dyDescent="0.25"/>
    <row r="12" spans="1:4" s="3" customFormat="1" x14ac:dyDescent="0.25"/>
    <row r="13" spans="1:4" s="3" customFormat="1" x14ac:dyDescent="0.25"/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67F4D-A163-4325-9374-5EEE51BD7E9C}">
  <sheetPr codeName="Sheet5">
    <pageSetUpPr fitToPage="1"/>
  </sheetPr>
  <dimension ref="A1:J23"/>
  <sheetViews>
    <sheetView view="pageBreakPreview" zoomScale="80" zoomScaleNormal="145" zoomScaleSheetLayoutView="80" workbookViewId="0">
      <selection activeCell="G32" sqref="G32"/>
    </sheetView>
  </sheetViews>
  <sheetFormatPr defaultRowHeight="15" x14ac:dyDescent="0.25"/>
  <cols>
    <col min="1" max="1" width="36.5703125" style="3" bestFit="1" customWidth="1"/>
    <col min="2" max="2" width="10.5703125" style="3" bestFit="1" customWidth="1"/>
    <col min="3" max="5" width="9.5703125" style="3" customWidth="1"/>
    <col min="6" max="6" width="10.5703125" style="3" bestFit="1" customWidth="1"/>
    <col min="7" max="9" width="9.5703125" style="3" customWidth="1"/>
    <col min="10" max="10" width="9" style="3" bestFit="1" customWidth="1"/>
    <col min="11" max="16384" width="9.140625" style="3"/>
  </cols>
  <sheetData>
    <row r="1" spans="1:10" x14ac:dyDescent="0.25">
      <c r="A1" s="539"/>
      <c r="B1" s="549">
        <v>2022</v>
      </c>
      <c r="C1" s="549"/>
      <c r="D1" s="549"/>
      <c r="E1" s="549"/>
      <c r="F1" s="549">
        <v>2023</v>
      </c>
      <c r="G1" s="549"/>
      <c r="H1" s="549"/>
      <c r="I1" s="549"/>
      <c r="J1" s="540">
        <v>2024</v>
      </c>
    </row>
    <row r="2" spans="1:10" ht="15.75" thickBot="1" x14ac:dyDescent="0.3">
      <c r="A2" s="565"/>
      <c r="B2" s="566" t="s">
        <v>36</v>
      </c>
      <c r="C2" s="566" t="s">
        <v>37</v>
      </c>
      <c r="D2" s="566" t="s">
        <v>38</v>
      </c>
      <c r="E2" s="566" t="s">
        <v>39</v>
      </c>
      <c r="F2" s="566" t="s">
        <v>36</v>
      </c>
      <c r="G2" s="566" t="s">
        <v>37</v>
      </c>
      <c r="H2" s="566" t="s">
        <v>38</v>
      </c>
      <c r="I2" s="566" t="s">
        <v>39</v>
      </c>
      <c r="J2" s="567" t="s">
        <v>36</v>
      </c>
    </row>
    <row r="3" spans="1:10" ht="15.75" x14ac:dyDescent="0.3">
      <c r="A3" s="568" t="s">
        <v>244</v>
      </c>
      <c r="B3" s="537">
        <v>1201.9948670833332</v>
      </c>
      <c r="C3" s="537">
        <v>1215.4993793333335</v>
      </c>
      <c r="D3" s="537">
        <v>1204.1876066666666</v>
      </c>
      <c r="E3" s="537">
        <v>1160.7304495166666</v>
      </c>
      <c r="F3" s="537">
        <v>1148.9417282666668</v>
      </c>
      <c r="G3" s="537">
        <v>1188.9401359416668</v>
      </c>
      <c r="H3" s="537">
        <v>1314.2661593833334</v>
      </c>
      <c r="I3" s="537">
        <v>1329.5331965999999</v>
      </c>
      <c r="J3" s="541">
        <v>1359.9661180583332</v>
      </c>
    </row>
    <row r="4" spans="1:10" hidden="1" x14ac:dyDescent="0.25">
      <c r="A4" s="569" t="s">
        <v>295</v>
      </c>
      <c r="B4" s="538" t="e">
        <f>INDEX('[14]CI$ Loans &amp; Interest'!$B20:$EY20,0,MATCH('Figure 10'!#REF!,'[14]CI$ Loans &amp; Interest'!$B$3:$EY$3,0))</f>
        <v>#REF!</v>
      </c>
      <c r="C4" s="538" t="e">
        <f>INDEX('[14]CI$ Loans &amp; Interest'!$B20:$EY20,0,MATCH('Figure 10'!#REF!,'[14]CI$ Loans &amp; Interest'!$B$3:$EY$3,0))</f>
        <v>#REF!</v>
      </c>
      <c r="D4" s="538" t="e">
        <f>INDEX('[14]CI$ Loans &amp; Interest'!$B20:$EY20,0,MATCH('Figure 10'!#REF!,'[14]CI$ Loans &amp; Interest'!$B$3:$EY$3,0))</f>
        <v>#REF!</v>
      </c>
      <c r="E4" s="538" t="e">
        <f>INDEX('[14]CI$ Loans &amp; Interest'!$B20:$EY20,0,MATCH('Figure 10'!#REF!,'[14]CI$ Loans &amp; Interest'!$B$3:$EY$3,0))</f>
        <v>#REF!</v>
      </c>
      <c r="F4" s="538" t="e">
        <f>INDEX('[14]CI$ Loans &amp; Interest'!$B20:$EY20,0,MATCH('Figure 10'!#REF!,'[14]CI$ Loans &amp; Interest'!$B$3:$EY$3,0))</f>
        <v>#REF!</v>
      </c>
      <c r="G4" s="538" t="e">
        <f>INDEX('[14]CI$ Loans &amp; Interest'!$B20:$EY20,0,MATCH('Figure 10'!#REF!,'[14]CI$ Loans &amp; Interest'!$B$3:$EY$3,0))</f>
        <v>#REF!</v>
      </c>
      <c r="H4" s="538" t="e">
        <f>INDEX('[14]CI$ Loans &amp; Interest'!$B20:$EY20,0,MATCH('Figure 10'!#REF!,'[14]CI$ Loans &amp; Interest'!$B$3:$EY$3,0))</f>
        <v>#REF!</v>
      </c>
      <c r="I4" s="538" t="e">
        <f>INDEX('[14]CI$ Loans &amp; Interest'!$B20:$EY20,0,MATCH('Figure 10'!#REF!,'[14]CI$ Loans &amp; Interest'!$B$3:$EY$3,0))</f>
        <v>#REF!</v>
      </c>
      <c r="J4" s="542" t="e">
        <f>INDEX('[14]CI$ Loans &amp; Interest'!$B20:$EY20,0,MATCH('Figure 10'!#REF!,'[14]CI$ Loans &amp; Interest'!$B$3:$EY$3,0))</f>
        <v>#REF!</v>
      </c>
    </row>
    <row r="5" spans="1:10" hidden="1" x14ac:dyDescent="0.25">
      <c r="A5" s="569" t="s">
        <v>296</v>
      </c>
      <c r="B5" s="538" t="e">
        <f>INDEX('[14]CI$ Loans &amp; Interest'!$B21:$EY21,0,MATCH('Figure 10'!#REF!,'[14]CI$ Loans &amp; Interest'!$B$3:$EY$3,0))</f>
        <v>#REF!</v>
      </c>
      <c r="C5" s="538" t="e">
        <f>INDEX('[14]CI$ Loans &amp; Interest'!$B21:$EY21,0,MATCH('Figure 10'!#REF!,'[14]CI$ Loans &amp; Interest'!$B$3:$EY$3,0))</f>
        <v>#REF!</v>
      </c>
      <c r="D5" s="538" t="e">
        <f>INDEX('[14]CI$ Loans &amp; Interest'!$B21:$EY21,0,MATCH('Figure 10'!#REF!,'[14]CI$ Loans &amp; Interest'!$B$3:$EY$3,0))</f>
        <v>#REF!</v>
      </c>
      <c r="E5" s="538" t="e">
        <f>INDEX('[14]CI$ Loans &amp; Interest'!$B21:$EY21,0,MATCH('Figure 10'!#REF!,'[14]CI$ Loans &amp; Interest'!$B$3:$EY$3,0))</f>
        <v>#REF!</v>
      </c>
      <c r="F5" s="538" t="e">
        <f>INDEX('[14]CI$ Loans &amp; Interest'!$B21:$EY21,0,MATCH('Figure 10'!#REF!,'[14]CI$ Loans &amp; Interest'!$B$3:$EY$3,0))</f>
        <v>#REF!</v>
      </c>
      <c r="G5" s="538" t="e">
        <f>INDEX('[14]CI$ Loans &amp; Interest'!$B21:$EY21,0,MATCH('Figure 10'!#REF!,'[14]CI$ Loans &amp; Interest'!$B$3:$EY$3,0))</f>
        <v>#REF!</v>
      </c>
      <c r="H5" s="538" t="e">
        <f>INDEX('[14]CI$ Loans &amp; Interest'!$B21:$EY21,0,MATCH('Figure 10'!#REF!,'[14]CI$ Loans &amp; Interest'!$B$3:$EY$3,0))</f>
        <v>#REF!</v>
      </c>
      <c r="I5" s="538" t="e">
        <f>INDEX('[14]CI$ Loans &amp; Interest'!$B21:$EY21,0,MATCH('Figure 10'!#REF!,'[14]CI$ Loans &amp; Interest'!$B$3:$EY$3,0))</f>
        <v>#REF!</v>
      </c>
      <c r="J5" s="542" t="e">
        <f>INDEX('[14]CI$ Loans &amp; Interest'!$B21:$EY21,0,MATCH('Figure 10'!#REF!,'[14]CI$ Loans &amp; Interest'!$B$3:$EY$3,0))</f>
        <v>#REF!</v>
      </c>
    </row>
    <row r="6" spans="1:10" hidden="1" x14ac:dyDescent="0.25">
      <c r="A6" s="569" t="s">
        <v>297</v>
      </c>
      <c r="B6" s="538" t="e">
        <f>INDEX('[14]CI$ Loans &amp; Interest'!$B22:$EY22,0,MATCH('Figure 10'!#REF!,'[14]CI$ Loans &amp; Interest'!$B$3:$EY$3,0))</f>
        <v>#REF!</v>
      </c>
      <c r="C6" s="538" t="e">
        <f>INDEX('[14]CI$ Loans &amp; Interest'!$B22:$EY22,0,MATCH('Figure 10'!#REF!,'[14]CI$ Loans &amp; Interest'!$B$3:$EY$3,0))</f>
        <v>#REF!</v>
      </c>
      <c r="D6" s="538" t="e">
        <f>INDEX('[14]CI$ Loans &amp; Interest'!$B22:$EY22,0,MATCH('Figure 10'!#REF!,'[14]CI$ Loans &amp; Interest'!$B$3:$EY$3,0))</f>
        <v>#REF!</v>
      </c>
      <c r="E6" s="538" t="e">
        <f>INDEX('[14]CI$ Loans &amp; Interest'!$B22:$EY22,0,MATCH('Figure 10'!#REF!,'[14]CI$ Loans &amp; Interest'!$B$3:$EY$3,0))</f>
        <v>#REF!</v>
      </c>
      <c r="F6" s="538" t="e">
        <f>INDEX('[14]CI$ Loans &amp; Interest'!$B22:$EY22,0,MATCH('Figure 10'!#REF!,'[14]CI$ Loans &amp; Interest'!$B$3:$EY$3,0))</f>
        <v>#REF!</v>
      </c>
      <c r="G6" s="538" t="e">
        <f>INDEX('[14]CI$ Loans &amp; Interest'!$B22:$EY22,0,MATCH('Figure 10'!#REF!,'[14]CI$ Loans &amp; Interest'!$B$3:$EY$3,0))</f>
        <v>#REF!</v>
      </c>
      <c r="H6" s="538" t="e">
        <f>INDEX('[14]CI$ Loans &amp; Interest'!$B22:$EY22,0,MATCH('Figure 10'!#REF!,'[14]CI$ Loans &amp; Interest'!$B$3:$EY$3,0))</f>
        <v>#REF!</v>
      </c>
      <c r="I6" s="538" t="e">
        <f>INDEX('[14]CI$ Loans &amp; Interest'!$B22:$EY22,0,MATCH('Figure 10'!#REF!,'[14]CI$ Loans &amp; Interest'!$B$3:$EY$3,0))</f>
        <v>#REF!</v>
      </c>
      <c r="J6" s="542" t="e">
        <f>INDEX('[14]CI$ Loans &amp; Interest'!$B22:$EY22,0,MATCH('Figure 10'!#REF!,'[14]CI$ Loans &amp; Interest'!$B$3:$EY$3,0))</f>
        <v>#REF!</v>
      </c>
    </row>
    <row r="7" spans="1:10" hidden="1" x14ac:dyDescent="0.25">
      <c r="A7" s="569" t="s">
        <v>298</v>
      </c>
      <c r="B7" s="538" t="e">
        <f>INDEX('[14]CI$ Loans &amp; Interest'!$B23:$EY23,0,MATCH('Figure 10'!#REF!,'[14]CI$ Loans &amp; Interest'!$B$3:$EY$3,0))</f>
        <v>#REF!</v>
      </c>
      <c r="C7" s="538" t="e">
        <f>INDEX('[14]CI$ Loans &amp; Interest'!$B23:$EY23,0,MATCH('Figure 10'!#REF!,'[14]CI$ Loans &amp; Interest'!$B$3:$EY$3,0))</f>
        <v>#REF!</v>
      </c>
      <c r="D7" s="538" t="e">
        <f>INDEX('[14]CI$ Loans &amp; Interest'!$B23:$EY23,0,MATCH('Figure 10'!#REF!,'[14]CI$ Loans &amp; Interest'!$B$3:$EY$3,0))</f>
        <v>#REF!</v>
      </c>
      <c r="E7" s="538" t="e">
        <f>INDEX('[14]CI$ Loans &amp; Interest'!$B23:$EY23,0,MATCH('Figure 10'!#REF!,'[14]CI$ Loans &amp; Interest'!$B$3:$EY$3,0))</f>
        <v>#REF!</v>
      </c>
      <c r="F7" s="538" t="e">
        <f>INDEX('[14]CI$ Loans &amp; Interest'!$B23:$EY23,0,MATCH('Figure 10'!#REF!,'[14]CI$ Loans &amp; Interest'!$B$3:$EY$3,0))</f>
        <v>#REF!</v>
      </c>
      <c r="G7" s="538" t="e">
        <f>INDEX('[14]CI$ Loans &amp; Interest'!$B23:$EY23,0,MATCH('Figure 10'!#REF!,'[14]CI$ Loans &amp; Interest'!$B$3:$EY$3,0))</f>
        <v>#REF!</v>
      </c>
      <c r="H7" s="538" t="e">
        <f>INDEX('[14]CI$ Loans &amp; Interest'!$B23:$EY23,0,MATCH('Figure 10'!#REF!,'[14]CI$ Loans &amp; Interest'!$B$3:$EY$3,0))</f>
        <v>#REF!</v>
      </c>
      <c r="I7" s="538" t="e">
        <f>INDEX('[14]CI$ Loans &amp; Interest'!$B23:$EY23,0,MATCH('Figure 10'!#REF!,'[14]CI$ Loans &amp; Interest'!$B$3:$EY$3,0))</f>
        <v>#REF!</v>
      </c>
      <c r="J7" s="542" t="e">
        <f>INDEX('[14]CI$ Loans &amp; Interest'!$B23:$EY23,0,MATCH('Figure 10'!#REF!,'[14]CI$ Loans &amp; Interest'!$B$3:$EY$3,0))</f>
        <v>#REF!</v>
      </c>
    </row>
    <row r="8" spans="1:10" hidden="1" x14ac:dyDescent="0.25">
      <c r="A8" s="569" t="s">
        <v>299</v>
      </c>
      <c r="B8" s="538" t="e">
        <f>INDEX('[14]CI$ Loans &amp; Interest'!$B24:$EY24,0,MATCH('Figure 10'!#REF!,'[14]CI$ Loans &amp; Interest'!$B$3:$EY$3,0))</f>
        <v>#REF!</v>
      </c>
      <c r="C8" s="538" t="e">
        <f>INDEX('[14]CI$ Loans &amp; Interest'!$B24:$EY24,0,MATCH('Figure 10'!#REF!,'[14]CI$ Loans &amp; Interest'!$B$3:$EY$3,0))</f>
        <v>#REF!</v>
      </c>
      <c r="D8" s="538" t="e">
        <f>INDEX('[14]CI$ Loans &amp; Interest'!$B24:$EY24,0,MATCH('Figure 10'!#REF!,'[14]CI$ Loans &amp; Interest'!$B$3:$EY$3,0))</f>
        <v>#REF!</v>
      </c>
      <c r="E8" s="538" t="e">
        <f>INDEX('[14]CI$ Loans &amp; Interest'!$B24:$EY24,0,MATCH('Figure 10'!#REF!,'[14]CI$ Loans &amp; Interest'!$B$3:$EY$3,0))</f>
        <v>#REF!</v>
      </c>
      <c r="F8" s="538" t="e">
        <f>INDEX('[14]CI$ Loans &amp; Interest'!$B24:$EY24,0,MATCH('Figure 10'!#REF!,'[14]CI$ Loans &amp; Interest'!$B$3:$EY$3,0))</f>
        <v>#REF!</v>
      </c>
      <c r="G8" s="538" t="e">
        <f>INDEX('[14]CI$ Loans &amp; Interest'!$B24:$EY24,0,MATCH('Figure 10'!#REF!,'[14]CI$ Loans &amp; Interest'!$B$3:$EY$3,0))</f>
        <v>#REF!</v>
      </c>
      <c r="H8" s="538" t="e">
        <f>INDEX('[14]CI$ Loans &amp; Interest'!$B24:$EY24,0,MATCH('Figure 10'!#REF!,'[14]CI$ Loans &amp; Interest'!$B$3:$EY$3,0))</f>
        <v>#REF!</v>
      </c>
      <c r="I8" s="538" t="e">
        <f>INDEX('[14]CI$ Loans &amp; Interest'!$B24:$EY24,0,MATCH('Figure 10'!#REF!,'[14]CI$ Loans &amp; Interest'!$B$3:$EY$3,0))</f>
        <v>#REF!</v>
      </c>
      <c r="J8" s="542" t="e">
        <f>INDEX('[14]CI$ Loans &amp; Interest'!$B24:$EY24,0,MATCH('Figure 10'!#REF!,'[14]CI$ Loans &amp; Interest'!$B$3:$EY$3,0))</f>
        <v>#REF!</v>
      </c>
    </row>
    <row r="9" spans="1:10" ht="16.5" thickBot="1" x14ac:dyDescent="0.35">
      <c r="A9" s="570" t="s">
        <v>257</v>
      </c>
      <c r="B9" s="543">
        <v>2347.9374030333333</v>
      </c>
      <c r="C9" s="543">
        <v>2385.8378263583336</v>
      </c>
      <c r="D9" s="543">
        <v>2432.771273625</v>
      </c>
      <c r="E9" s="543">
        <v>2448.4128125749999</v>
      </c>
      <c r="F9" s="543">
        <v>2430.5778225499998</v>
      </c>
      <c r="G9" s="543">
        <v>2435.6773434583338</v>
      </c>
      <c r="H9" s="543">
        <v>2430.023189616667</v>
      </c>
      <c r="I9" s="543">
        <v>2441.9763825666669</v>
      </c>
      <c r="J9" s="544">
        <v>2437.8260587083328</v>
      </c>
    </row>
    <row r="10" spans="1:10" ht="15.75" x14ac:dyDescent="0.3">
      <c r="A10" s="407"/>
      <c r="B10" s="351"/>
      <c r="C10" s="351"/>
      <c r="D10" s="351"/>
      <c r="E10" s="351"/>
      <c r="F10" s="351"/>
      <c r="G10" s="351"/>
      <c r="H10" s="351"/>
      <c r="I10" s="351"/>
      <c r="J10" s="351"/>
    </row>
    <row r="11" spans="1:10" x14ac:dyDescent="0.25">
      <c r="A11" s="609" t="s">
        <v>352</v>
      </c>
      <c r="B11" s="406"/>
      <c r="C11" s="406"/>
      <c r="D11" s="406"/>
      <c r="E11" s="406"/>
      <c r="F11" s="406"/>
      <c r="G11" s="406"/>
      <c r="H11" s="406"/>
      <c r="I11" s="406"/>
      <c r="J11" s="406"/>
    </row>
    <row r="12" spans="1:10" x14ac:dyDescent="0.25">
      <c r="B12" s="406"/>
      <c r="C12" s="406"/>
      <c r="D12" s="406"/>
      <c r="E12" s="406"/>
      <c r="F12" s="406"/>
      <c r="G12" s="406"/>
      <c r="H12" s="406"/>
      <c r="I12" s="406"/>
      <c r="J12" s="406"/>
    </row>
    <row r="13" spans="1:10" x14ac:dyDescent="0.25">
      <c r="B13" s="406"/>
      <c r="C13" s="406"/>
      <c r="D13" s="406"/>
      <c r="E13" s="406"/>
      <c r="F13" s="406"/>
      <c r="G13" s="406"/>
      <c r="H13" s="406"/>
      <c r="I13" s="406"/>
      <c r="J13" s="406"/>
    </row>
    <row r="14" spans="1:10" x14ac:dyDescent="0.25">
      <c r="B14" s="406"/>
      <c r="C14" s="406"/>
      <c r="D14" s="406"/>
      <c r="E14" s="406"/>
      <c r="F14" s="406"/>
      <c r="G14" s="406"/>
      <c r="H14" s="406"/>
      <c r="I14" s="406"/>
      <c r="J14" s="406"/>
    </row>
    <row r="23" spans="1:1" x14ac:dyDescent="0.25">
      <c r="A23" s="3" t="s">
        <v>242</v>
      </c>
    </row>
  </sheetData>
  <mergeCells count="2">
    <mergeCell ref="B1:E1"/>
    <mergeCell ref="F1:I1"/>
  </mergeCells>
  <pageMargins left="0.7" right="0.7" top="0.75" bottom="0.75" header="0.3" footer="0.3"/>
  <pageSetup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DDEC-6578-4B76-9C0D-4D8963D15B38}">
  <sheetPr codeName="Sheet11"/>
  <dimension ref="B1:E25"/>
  <sheetViews>
    <sheetView zoomScale="70" zoomScaleNormal="70" workbookViewId="0">
      <selection activeCell="G19" sqref="G19"/>
    </sheetView>
  </sheetViews>
  <sheetFormatPr defaultRowHeight="15" x14ac:dyDescent="0.25"/>
  <cols>
    <col min="1" max="1" width="1.85546875" customWidth="1"/>
    <col min="2" max="2" width="55.85546875" customWidth="1"/>
    <col min="3" max="4" width="14.85546875" bestFit="1" customWidth="1"/>
    <col min="5" max="5" width="10.28515625" customWidth="1"/>
  </cols>
  <sheetData>
    <row r="1" spans="2:5" s="3" customFormat="1" ht="17.25" thickBot="1" x14ac:dyDescent="0.35">
      <c r="B1" s="409" t="s">
        <v>300</v>
      </c>
      <c r="C1" s="410"/>
      <c r="D1" s="410"/>
      <c r="E1" s="410"/>
    </row>
    <row r="2" spans="2:5" ht="31.5" thickBot="1" x14ac:dyDescent="0.35">
      <c r="B2" s="403"/>
      <c r="C2" s="404">
        <f>'[14]Loans report'!$S$3</f>
        <v>45078</v>
      </c>
      <c r="D2" s="404">
        <f>'[14]Loans report'!$W$3</f>
        <v>45444</v>
      </c>
      <c r="E2" s="408" t="s">
        <v>4</v>
      </c>
    </row>
    <row r="3" spans="2:5" x14ac:dyDescent="0.25">
      <c r="B3" s="357" t="s">
        <v>243</v>
      </c>
      <c r="C3" s="358">
        <f>C4+C19+C24</f>
        <v>3601.8197575166669</v>
      </c>
      <c r="D3" s="358">
        <f>D4+D19+D24</f>
        <v>3826.0832236333326</v>
      </c>
      <c r="E3" s="359">
        <f>D3/C3*100-100</f>
        <v>6.2263933570981322</v>
      </c>
    </row>
    <row r="4" spans="2:5" x14ac:dyDescent="0.25">
      <c r="B4" s="360" t="s">
        <v>244</v>
      </c>
      <c r="C4" s="358">
        <v>1148.9417282666668</v>
      </c>
      <c r="D4" s="358">
        <v>1359.9661180583332</v>
      </c>
      <c r="E4" s="359">
        <f t="shared" ref="E4:E24" si="0">D4/C4*100-100</f>
        <v>18.366848779182661</v>
      </c>
    </row>
    <row r="5" spans="2:5" x14ac:dyDescent="0.25">
      <c r="B5" s="361" t="s">
        <v>245</v>
      </c>
      <c r="C5" s="358">
        <v>233.77410506666666</v>
      </c>
      <c r="D5" s="358">
        <v>308.76670875000002</v>
      </c>
      <c r="E5" s="359">
        <f t="shared" si="0"/>
        <v>32.079089196789909</v>
      </c>
    </row>
    <row r="6" spans="2:5" ht="16.5" x14ac:dyDescent="0.3">
      <c r="B6" s="362" t="s">
        <v>246</v>
      </c>
      <c r="C6" s="363">
        <v>4.728236175000001</v>
      </c>
      <c r="D6" s="363">
        <v>5.0798172166666662</v>
      </c>
      <c r="E6" s="364">
        <f t="shared" si="0"/>
        <v>7.4357758084422585</v>
      </c>
    </row>
    <row r="7" spans="2:5" ht="16.5" x14ac:dyDescent="0.3">
      <c r="B7" s="362" t="s">
        <v>201</v>
      </c>
      <c r="C7" s="363">
        <v>7.7962048333333334</v>
      </c>
      <c r="D7" s="363">
        <v>9.0953747583333353</v>
      </c>
      <c r="E7" s="364">
        <f t="shared" si="0"/>
        <v>16.664132777082656</v>
      </c>
    </row>
    <row r="8" spans="2:5" ht="16.5" x14ac:dyDescent="0.3">
      <c r="B8" s="362" t="s">
        <v>247</v>
      </c>
      <c r="C8" s="363">
        <v>20.054435708333333</v>
      </c>
      <c r="D8" s="363">
        <v>63.17031346666667</v>
      </c>
      <c r="E8" s="364">
        <f t="shared" si="0"/>
        <v>214.99422065721427</v>
      </c>
    </row>
    <row r="9" spans="2:5" ht="16.5" x14ac:dyDescent="0.3">
      <c r="B9" s="362" t="s">
        <v>202</v>
      </c>
      <c r="C9" s="363">
        <v>201.19522835000001</v>
      </c>
      <c r="D9" s="363">
        <v>231.42120330833336</v>
      </c>
      <c r="E9" s="364">
        <f t="shared" si="0"/>
        <v>15.023206666587612</v>
      </c>
    </row>
    <row r="10" spans="2:5" x14ac:dyDescent="0.25">
      <c r="B10" s="361" t="s">
        <v>248</v>
      </c>
      <c r="C10" s="358">
        <v>150.01788597500001</v>
      </c>
      <c r="D10" s="358">
        <v>143.35532195833335</v>
      </c>
      <c r="E10" s="359">
        <f t="shared" si="0"/>
        <v>-4.4411797789077951</v>
      </c>
    </row>
    <row r="11" spans="2:5" ht="16.5" x14ac:dyDescent="0.3">
      <c r="B11" s="362" t="s">
        <v>249</v>
      </c>
      <c r="C11" s="363">
        <v>80.860400383333342</v>
      </c>
      <c r="D11" s="363">
        <v>62.889260683333333</v>
      </c>
      <c r="E11" s="364">
        <f t="shared" si="0"/>
        <v>-22.2248957645579</v>
      </c>
    </row>
    <row r="12" spans="2:5" ht="16.5" x14ac:dyDescent="0.3">
      <c r="B12" s="362" t="s">
        <v>250</v>
      </c>
      <c r="C12" s="363">
        <v>21.600139625000001</v>
      </c>
      <c r="D12" s="363">
        <v>5.7812179583333334</v>
      </c>
      <c r="E12" s="364">
        <f t="shared" si="0"/>
        <v>-73.235275055156819</v>
      </c>
    </row>
    <row r="13" spans="2:5" ht="16.5" x14ac:dyDescent="0.3">
      <c r="B13" s="362" t="s">
        <v>251</v>
      </c>
      <c r="C13" s="363">
        <v>47.557345966666666</v>
      </c>
      <c r="D13" s="363">
        <v>74.684843316666687</v>
      </c>
      <c r="E13" s="364">
        <f t="shared" si="0"/>
        <v>57.04165528710098</v>
      </c>
    </row>
    <row r="14" spans="2:5" x14ac:dyDescent="0.25">
      <c r="B14" s="361" t="s">
        <v>252</v>
      </c>
      <c r="C14" s="358">
        <v>751.50447983333333</v>
      </c>
      <c r="D14" s="358">
        <v>895.73702119166671</v>
      </c>
      <c r="E14" s="359">
        <f t="shared" si="0"/>
        <v>19.192505863746916</v>
      </c>
    </row>
    <row r="15" spans="2:5" ht="16.5" x14ac:dyDescent="0.3">
      <c r="B15" s="362" t="s">
        <v>253</v>
      </c>
      <c r="C15" s="363">
        <v>71.794976058333333</v>
      </c>
      <c r="D15" s="363">
        <v>139.88467690000002</v>
      </c>
      <c r="E15" s="364">
        <f t="shared" si="0"/>
        <v>94.839088443102042</v>
      </c>
    </row>
    <row r="16" spans="2:5" ht="16.5" x14ac:dyDescent="0.3">
      <c r="B16" s="362" t="s">
        <v>254</v>
      </c>
      <c r="C16" s="363">
        <v>323.69386089166665</v>
      </c>
      <c r="D16" s="363">
        <v>321.92062065833335</v>
      </c>
      <c r="E16" s="364">
        <f t="shared" si="0"/>
        <v>-0.54781398338808174</v>
      </c>
    </row>
    <row r="17" spans="2:5" ht="16.5" x14ac:dyDescent="0.3">
      <c r="B17" s="362" t="s">
        <v>255</v>
      </c>
      <c r="C17" s="363">
        <v>356.01564288333338</v>
      </c>
      <c r="D17" s="363">
        <v>433.93172363333338</v>
      </c>
      <c r="E17" s="364">
        <f t="shared" si="0"/>
        <v>21.885577869266044</v>
      </c>
    </row>
    <row r="18" spans="2:5" x14ac:dyDescent="0.25">
      <c r="B18" s="360" t="s">
        <v>256</v>
      </c>
      <c r="C18" s="358">
        <v>13.645257391666668</v>
      </c>
      <c r="D18" s="358">
        <v>12.107066158333334</v>
      </c>
      <c r="E18" s="359">
        <f t="shared" si="0"/>
        <v>-11.272716880172055</v>
      </c>
    </row>
    <row r="19" spans="2:5" x14ac:dyDescent="0.25">
      <c r="B19" s="360" t="s">
        <v>257</v>
      </c>
      <c r="C19" s="358">
        <v>2430.5778225499998</v>
      </c>
      <c r="D19" s="358">
        <v>2437.8260587083328</v>
      </c>
      <c r="E19" s="359">
        <f>D19/C19*100-100</f>
        <v>0.29821041281157079</v>
      </c>
    </row>
    <row r="20" spans="2:5" ht="16.5" x14ac:dyDescent="0.3">
      <c r="B20" s="365" t="s">
        <v>258</v>
      </c>
      <c r="C20" s="363">
        <v>2171.7027604666669</v>
      </c>
      <c r="D20" s="363">
        <v>2166.8211589916664</v>
      </c>
      <c r="E20" s="364">
        <f t="shared" si="0"/>
        <v>-0.22478221070876714</v>
      </c>
    </row>
    <row r="21" spans="2:5" ht="16.5" x14ac:dyDescent="0.3">
      <c r="B21" s="365" t="s">
        <v>259</v>
      </c>
      <c r="C21" s="363">
        <v>54.905774725000001</v>
      </c>
      <c r="D21" s="363">
        <v>63.575049783333334</v>
      </c>
      <c r="E21" s="364">
        <f t="shared" si="0"/>
        <v>15.789368425733173</v>
      </c>
    </row>
    <row r="22" spans="2:5" ht="16.5" x14ac:dyDescent="0.3">
      <c r="B22" s="365" t="s">
        <v>260</v>
      </c>
      <c r="C22" s="363">
        <v>2.6202995500000004</v>
      </c>
      <c r="D22" s="363">
        <v>2.5433592083333334</v>
      </c>
      <c r="E22" s="364">
        <f t="shared" si="0"/>
        <v>-2.9363185467351229</v>
      </c>
    </row>
    <row r="23" spans="2:5" ht="16.5" x14ac:dyDescent="0.3">
      <c r="B23" s="365" t="s">
        <v>261</v>
      </c>
      <c r="C23" s="363">
        <v>201.34898780833333</v>
      </c>
      <c r="D23" s="363">
        <v>204.88649072500002</v>
      </c>
      <c r="E23" s="364">
        <f t="shared" si="0"/>
        <v>1.7569012663893204</v>
      </c>
    </row>
    <row r="24" spans="2:5" ht="15.75" thickBot="1" x14ac:dyDescent="0.3">
      <c r="B24" s="366" t="s">
        <v>262</v>
      </c>
      <c r="C24" s="367">
        <v>22.3002067</v>
      </c>
      <c r="D24" s="367">
        <v>28.291046866666672</v>
      </c>
      <c r="E24" s="368">
        <f t="shared" si="0"/>
        <v>26.864505101948993</v>
      </c>
    </row>
    <row r="25" spans="2:5" x14ac:dyDescent="0.25">
      <c r="B25" t="s">
        <v>242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2D4F-5AFC-47DE-A31A-A007C6FDC2DC}">
  <sheetPr codeName="Sheet6">
    <pageSetUpPr fitToPage="1"/>
  </sheetPr>
  <dimension ref="A1:N26"/>
  <sheetViews>
    <sheetView zoomScale="70" zoomScaleNormal="70" workbookViewId="0">
      <pane xSplit="2" ySplit="2" topLeftCell="C3" activePane="bottomRight" state="frozen"/>
      <selection activeCell="J81" sqref="J81"/>
      <selection pane="topRight" activeCell="J81" sqref="J81"/>
      <selection pane="bottomLeft" activeCell="J81" sqref="J81"/>
      <selection pane="bottomRight" activeCell="E5" sqref="E5"/>
    </sheetView>
  </sheetViews>
  <sheetFormatPr defaultRowHeight="15" x14ac:dyDescent="0.25"/>
  <cols>
    <col min="1" max="1" width="3.140625" style="3" customWidth="1"/>
    <col min="2" max="2" width="46.5703125" customWidth="1"/>
    <col min="3" max="3" width="10.5703125" bestFit="1" customWidth="1"/>
    <col min="4" max="6" width="9.5703125" customWidth="1"/>
    <col min="7" max="7" width="10.5703125" bestFit="1" customWidth="1"/>
    <col min="8" max="10" width="9.5703125" customWidth="1"/>
    <col min="11" max="11" width="8.42578125" customWidth="1"/>
    <col min="14" max="14" width="11.5703125" bestFit="1" customWidth="1"/>
  </cols>
  <sheetData>
    <row r="1" spans="1:14" x14ac:dyDescent="0.25">
      <c r="A1" s="586"/>
      <c r="B1" s="585"/>
      <c r="C1" s="588">
        <v>2022</v>
      </c>
      <c r="D1" s="588"/>
      <c r="E1" s="588"/>
      <c r="F1" s="588"/>
      <c r="G1" s="588">
        <v>2023</v>
      </c>
      <c r="H1" s="588"/>
      <c r="I1" s="588"/>
      <c r="J1" s="588"/>
      <c r="K1" s="589">
        <v>2024</v>
      </c>
    </row>
    <row r="2" spans="1:14" x14ac:dyDescent="0.25">
      <c r="A2" s="587"/>
      <c r="B2" s="592"/>
      <c r="C2" s="593" t="s">
        <v>36</v>
      </c>
      <c r="D2" s="593" t="s">
        <v>37</v>
      </c>
      <c r="E2" s="593" t="s">
        <v>38</v>
      </c>
      <c r="F2" s="593" t="s">
        <v>39</v>
      </c>
      <c r="G2" s="593" t="s">
        <v>36</v>
      </c>
      <c r="H2" s="593" t="s">
        <v>37</v>
      </c>
      <c r="I2" s="593" t="s">
        <v>38</v>
      </c>
      <c r="J2" s="593" t="s">
        <v>39</v>
      </c>
      <c r="K2" s="594" t="s">
        <v>36</v>
      </c>
    </row>
    <row r="3" spans="1:14" x14ac:dyDescent="0.25">
      <c r="B3" s="579" t="s">
        <v>342</v>
      </c>
      <c r="C3" s="580">
        <v>14861</v>
      </c>
      <c r="D3" s="580">
        <v>15526</v>
      </c>
      <c r="E3" s="580">
        <v>15093</v>
      </c>
      <c r="F3" s="580">
        <v>15234</v>
      </c>
      <c r="G3" s="580">
        <v>14619</v>
      </c>
      <c r="H3" s="580">
        <v>15250</v>
      </c>
      <c r="I3" s="580">
        <v>18403</v>
      </c>
      <c r="J3" s="580">
        <v>19591</v>
      </c>
      <c r="K3" s="581">
        <v>18777</v>
      </c>
      <c r="N3" s="5"/>
    </row>
    <row r="4" spans="1:14" x14ac:dyDescent="0.25">
      <c r="B4" s="579" t="s">
        <v>343</v>
      </c>
      <c r="C4" s="580">
        <v>0.52479118353636722</v>
      </c>
      <c r="D4" s="580">
        <v>0.54479200110881276</v>
      </c>
      <c r="E4" s="580">
        <v>0.51979226217945629</v>
      </c>
      <c r="F4" s="580">
        <v>0.51795537845354578</v>
      </c>
      <c r="G4" s="580">
        <v>0.49697595620873192</v>
      </c>
      <c r="H4" s="580">
        <v>0.51545311539862948</v>
      </c>
      <c r="I4" s="580">
        <v>0.62152349752613179</v>
      </c>
      <c r="J4" s="580">
        <v>0.6635634212653938</v>
      </c>
      <c r="K4" s="581">
        <v>0.63230695561223349</v>
      </c>
    </row>
    <row r="5" spans="1:14" ht="15.75" thickBot="1" x14ac:dyDescent="0.3">
      <c r="B5" s="582"/>
      <c r="C5" s="583"/>
      <c r="D5" s="583"/>
      <c r="E5" s="583"/>
      <c r="F5" s="583"/>
      <c r="G5" s="583"/>
      <c r="H5" s="583"/>
      <c r="I5" s="583"/>
      <c r="J5" s="583"/>
      <c r="K5" s="584"/>
    </row>
    <row r="7" spans="1:14" x14ac:dyDescent="0.25">
      <c r="N7" s="9"/>
    </row>
    <row r="9" spans="1:14" x14ac:dyDescent="0.25">
      <c r="B9" s="280" t="s">
        <v>353</v>
      </c>
    </row>
    <row r="26" spans="2:2" ht="16.5" x14ac:dyDescent="0.25">
      <c r="B26" s="611" t="s">
        <v>344</v>
      </c>
    </row>
  </sheetData>
  <mergeCells count="2">
    <mergeCell ref="C1:F1"/>
    <mergeCell ref="G1:J1"/>
  </mergeCells>
  <pageMargins left="0.7" right="0.7" top="0.75" bottom="0.75" header="0.3" footer="0.3"/>
  <pageSetup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909C3-4DDB-4F72-84A6-EBFCC5EB2572}">
  <sheetPr codeName="Sheet5">
    <pageSetUpPr fitToPage="1"/>
  </sheetPr>
  <dimension ref="A1:N22"/>
  <sheetViews>
    <sheetView workbookViewId="0">
      <selection activeCell="B25" sqref="B25"/>
    </sheetView>
  </sheetViews>
  <sheetFormatPr defaultRowHeight="15" x14ac:dyDescent="0.25"/>
  <cols>
    <col min="1" max="1" width="2.85546875" style="406" customWidth="1"/>
    <col min="2" max="2" width="46.5703125" customWidth="1"/>
    <col min="3" max="3" width="10.5703125" bestFit="1" customWidth="1"/>
    <col min="4" max="6" width="9.5703125" customWidth="1"/>
    <col min="7" max="7" width="10.5703125" bestFit="1" customWidth="1"/>
    <col min="8" max="10" width="9.5703125" customWidth="1"/>
    <col min="11" max="11" width="8.42578125" customWidth="1"/>
    <col min="14" max="14" width="11.5703125" bestFit="1" customWidth="1"/>
  </cols>
  <sheetData>
    <row r="1" spans="1:14" x14ac:dyDescent="0.25">
      <c r="A1" s="595"/>
      <c r="B1" s="597"/>
      <c r="C1" s="549">
        <v>2022</v>
      </c>
      <c r="D1" s="549"/>
      <c r="E1" s="549"/>
      <c r="F1" s="549"/>
      <c r="G1" s="603">
        <v>2023</v>
      </c>
      <c r="H1" s="603"/>
      <c r="I1" s="603"/>
      <c r="J1" s="603"/>
      <c r="K1" s="604">
        <v>2024</v>
      </c>
    </row>
    <row r="2" spans="1:14" x14ac:dyDescent="0.25">
      <c r="A2" s="596"/>
      <c r="B2" s="578"/>
      <c r="C2" s="590" t="s">
        <v>36</v>
      </c>
      <c r="D2" s="590" t="s">
        <v>37</v>
      </c>
      <c r="E2" s="590" t="s">
        <v>38</v>
      </c>
      <c r="F2" s="590" t="s">
        <v>39</v>
      </c>
      <c r="G2" s="590" t="s">
        <v>36</v>
      </c>
      <c r="H2" s="590" t="s">
        <v>37</v>
      </c>
      <c r="I2" s="590" t="s">
        <v>38</v>
      </c>
      <c r="J2" s="590" t="s">
        <v>39</v>
      </c>
      <c r="K2" s="591" t="s">
        <v>36</v>
      </c>
    </row>
    <row r="3" spans="1:14" ht="9.75" customHeight="1" x14ac:dyDescent="0.25">
      <c r="B3" s="573"/>
      <c r="C3" s="574"/>
      <c r="D3" s="574"/>
      <c r="E3" s="574"/>
      <c r="F3" s="574"/>
      <c r="G3" s="574"/>
      <c r="H3" s="574"/>
      <c r="I3" s="574"/>
      <c r="J3" s="574"/>
      <c r="K3" s="575"/>
      <c r="L3" s="576"/>
    </row>
    <row r="4" spans="1:14" ht="15.75" x14ac:dyDescent="0.3">
      <c r="B4" s="577" t="s">
        <v>339</v>
      </c>
      <c r="C4" s="599">
        <v>3.5416666666666665</v>
      </c>
      <c r="D4" s="599">
        <v>4.875</v>
      </c>
      <c r="E4" s="599">
        <v>6.125</v>
      </c>
      <c r="F4" s="599">
        <v>6.9583000000000004</v>
      </c>
      <c r="G4" s="599">
        <v>7.375</v>
      </c>
      <c r="H4" s="599">
        <v>8.125</v>
      </c>
      <c r="I4" s="599">
        <v>8.25</v>
      </c>
      <c r="J4" s="599">
        <v>8.5</v>
      </c>
      <c r="K4" s="600">
        <v>8.5</v>
      </c>
      <c r="L4" s="576"/>
      <c r="M4" s="576"/>
      <c r="N4" s="576"/>
    </row>
    <row r="5" spans="1:14" ht="16.5" thickBot="1" x14ac:dyDescent="0.35">
      <c r="B5" s="598" t="s">
        <v>341</v>
      </c>
      <c r="C5" s="601">
        <v>5.8516625353650902</v>
      </c>
      <c r="D5" s="601">
        <v>6.5342000000000002</v>
      </c>
      <c r="E5" s="601">
        <v>7.4124999999999996</v>
      </c>
      <c r="F5" s="601">
        <v>7.9466999999999999</v>
      </c>
      <c r="G5" s="601">
        <v>8.0828000000000007</v>
      </c>
      <c r="H5" s="601">
        <v>9.0440000000000005</v>
      </c>
      <c r="I5" s="601">
        <v>9.1013999999999999</v>
      </c>
      <c r="J5" s="601">
        <v>9.8164999999999996</v>
      </c>
      <c r="K5" s="602">
        <v>9.7644000000000002</v>
      </c>
      <c r="L5" s="576"/>
      <c r="M5" s="576"/>
      <c r="N5" s="576"/>
    </row>
    <row r="6" spans="1:14" s="3" customFormat="1" ht="15.75" x14ac:dyDescent="0.3">
      <c r="A6" s="406"/>
      <c r="B6" s="612"/>
      <c r="C6" s="613"/>
      <c r="D6" s="613"/>
      <c r="E6" s="613"/>
      <c r="F6" s="613"/>
      <c r="G6" s="613"/>
      <c r="H6" s="613"/>
      <c r="I6" s="613"/>
      <c r="J6" s="613"/>
      <c r="K6" s="613"/>
      <c r="L6" s="522"/>
      <c r="M6" s="522"/>
      <c r="N6" s="522"/>
    </row>
    <row r="7" spans="1:14" x14ac:dyDescent="0.25">
      <c r="B7" s="1" t="s">
        <v>354</v>
      </c>
    </row>
    <row r="8" spans="1:14" x14ac:dyDescent="0.25">
      <c r="N8" s="9"/>
    </row>
    <row r="22" spans="2:2" x14ac:dyDescent="0.25">
      <c r="B22" s="615" t="s">
        <v>355</v>
      </c>
    </row>
  </sheetData>
  <mergeCells count="2">
    <mergeCell ref="C1:F1"/>
    <mergeCell ref="G1:J1"/>
  </mergeCells>
  <pageMargins left="0.7" right="0.7" top="0.75" bottom="0.75" header="0.3" footer="0.3"/>
  <pageSetup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D0623-2004-4FF6-A344-7B2562506EB8}">
  <sheetPr>
    <pageSetUpPr fitToPage="1"/>
  </sheetPr>
  <dimension ref="A1:H42"/>
  <sheetViews>
    <sheetView view="pageBreakPreview" zoomScale="80" zoomScaleNormal="100" zoomScaleSheetLayoutView="8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2" sqref="D2"/>
    </sheetView>
  </sheetViews>
  <sheetFormatPr defaultColWidth="11.42578125" defaultRowHeight="12.95" customHeight="1" x14ac:dyDescent="0.2"/>
  <cols>
    <col min="1" max="1" width="35.5703125" style="312" customWidth="1"/>
    <col min="2" max="16384" width="11.42578125" style="312"/>
  </cols>
  <sheetData>
    <row r="1" spans="1:4" ht="12.95" customHeight="1" x14ac:dyDescent="0.2">
      <c r="A1" s="313"/>
      <c r="B1" s="314">
        <v>2024</v>
      </c>
    </row>
    <row r="2" spans="1:4" ht="12.95" customHeight="1" x14ac:dyDescent="0.25">
      <c r="A2" s="315"/>
      <c r="B2" s="317" t="s">
        <v>36</v>
      </c>
      <c r="C2" s="316"/>
      <c r="D2" s="606" t="s">
        <v>348</v>
      </c>
    </row>
    <row r="3" spans="1:4" ht="12.95" customHeight="1" x14ac:dyDescent="0.2">
      <c r="A3" s="315"/>
      <c r="B3" s="316"/>
      <c r="C3" s="316"/>
    </row>
    <row r="4" spans="1:4" ht="12.95" customHeight="1" x14ac:dyDescent="0.2">
      <c r="A4" s="318" t="s">
        <v>221</v>
      </c>
      <c r="B4" s="605">
        <v>3.5531828825709155</v>
      </c>
      <c r="C4" s="316"/>
    </row>
    <row r="5" spans="1:4" ht="12.95" customHeight="1" x14ac:dyDescent="0.2">
      <c r="A5" s="319"/>
      <c r="B5" s="316"/>
      <c r="C5" s="316"/>
    </row>
    <row r="6" spans="1:4" ht="12.95" customHeight="1" x14ac:dyDescent="0.2">
      <c r="A6" s="320" t="s">
        <v>197</v>
      </c>
      <c r="B6" s="605">
        <v>4.1973672871493228</v>
      </c>
      <c r="C6" s="316"/>
    </row>
    <row r="7" spans="1:4" ht="12.95" customHeight="1" x14ac:dyDescent="0.2">
      <c r="A7" s="321" t="s">
        <v>198</v>
      </c>
      <c r="B7" s="311">
        <v>4.8765782014074555</v>
      </c>
      <c r="C7" s="316"/>
    </row>
    <row r="8" spans="1:4" ht="12.95" customHeight="1" x14ac:dyDescent="0.2">
      <c r="A8" s="321" t="s">
        <v>199</v>
      </c>
      <c r="B8" s="311">
        <v>3.2170317669188542</v>
      </c>
      <c r="C8" s="316"/>
    </row>
    <row r="9" spans="1:4" ht="12.95" customHeight="1" x14ac:dyDescent="0.2">
      <c r="A9" s="321"/>
      <c r="B9" s="311"/>
      <c r="C9" s="316"/>
    </row>
    <row r="10" spans="1:4" ht="12.95" customHeight="1" x14ac:dyDescent="0.2">
      <c r="A10" s="320" t="s">
        <v>200</v>
      </c>
      <c r="B10" s="605">
        <v>3.6615927328007336</v>
      </c>
      <c r="C10" s="316"/>
    </row>
    <row r="11" spans="1:4" ht="12.95" customHeight="1" x14ac:dyDescent="0.2">
      <c r="A11" s="322" t="s">
        <v>201</v>
      </c>
      <c r="B11" s="311">
        <v>2.65891708566528</v>
      </c>
      <c r="C11" s="316"/>
    </row>
    <row r="12" spans="1:4" ht="12.95" customHeight="1" x14ac:dyDescent="0.2">
      <c r="A12" s="321" t="s">
        <v>202</v>
      </c>
      <c r="B12" s="311">
        <v>3.8604381203026117</v>
      </c>
      <c r="C12" s="316"/>
    </row>
    <row r="13" spans="1:4" ht="12.95" customHeight="1" x14ac:dyDescent="0.2">
      <c r="A13" s="323"/>
      <c r="B13" s="311"/>
      <c r="C13" s="316"/>
    </row>
    <row r="14" spans="1:4" ht="12.95" customHeight="1" x14ac:dyDescent="0.2">
      <c r="A14" s="320" t="s">
        <v>203</v>
      </c>
      <c r="B14" s="605">
        <v>3.6828505433843528</v>
      </c>
      <c r="C14" s="316"/>
    </row>
    <row r="15" spans="1:4" ht="12.95" customHeight="1" x14ac:dyDescent="0.2">
      <c r="A15" s="321" t="s">
        <v>204</v>
      </c>
      <c r="B15" s="311">
        <v>6.599818541461322</v>
      </c>
      <c r="C15" s="316"/>
    </row>
    <row r="16" spans="1:4" ht="12.95" customHeight="1" x14ac:dyDescent="0.2">
      <c r="A16" s="324" t="s">
        <v>205</v>
      </c>
      <c r="B16" s="311">
        <v>5.8263185398316431</v>
      </c>
      <c r="C16" s="316"/>
    </row>
    <row r="17" spans="1:3" ht="12.95" customHeight="1" x14ac:dyDescent="0.2">
      <c r="A17" s="324" t="s">
        <v>206</v>
      </c>
      <c r="B17" s="311">
        <v>7.8114762008532068</v>
      </c>
      <c r="C17" s="316"/>
    </row>
    <row r="18" spans="1:3" ht="12.95" customHeight="1" x14ac:dyDescent="0.2">
      <c r="A18" s="325" t="s">
        <v>207</v>
      </c>
      <c r="B18" s="311">
        <v>1.7132710674185647</v>
      </c>
      <c r="C18" s="316"/>
    </row>
    <row r="19" spans="1:3" ht="12.95" customHeight="1" x14ac:dyDescent="0.2">
      <c r="A19" s="321" t="s">
        <v>208</v>
      </c>
      <c r="B19" s="311">
        <v>12.570160263301533</v>
      </c>
      <c r="C19" s="316"/>
    </row>
    <row r="20" spans="1:3" ht="12.95" customHeight="1" x14ac:dyDescent="0.2">
      <c r="A20" s="321" t="s">
        <v>209</v>
      </c>
      <c r="B20" s="311">
        <v>4.0326560037572845</v>
      </c>
      <c r="C20" s="316"/>
    </row>
    <row r="21" spans="1:3" ht="12.95" customHeight="1" x14ac:dyDescent="0.2">
      <c r="A21" s="324" t="s">
        <v>210</v>
      </c>
      <c r="B21" s="311">
        <v>5.3896939206763417</v>
      </c>
      <c r="C21" s="316"/>
    </row>
    <row r="22" spans="1:3" ht="12.95" customHeight="1" x14ac:dyDescent="0.2">
      <c r="A22" s="324" t="s">
        <v>28</v>
      </c>
      <c r="B22" s="311">
        <v>2.6615302588538725</v>
      </c>
      <c r="C22" s="316"/>
    </row>
    <row r="23" spans="1:3" ht="12.95" customHeight="1" x14ac:dyDescent="0.2">
      <c r="A23" s="321" t="s">
        <v>211</v>
      </c>
      <c r="B23" s="311">
        <v>2.9576247351446483</v>
      </c>
      <c r="C23" s="316"/>
    </row>
    <row r="24" spans="1:3" ht="12.95" customHeight="1" x14ac:dyDescent="0.2">
      <c r="A24" s="324" t="s">
        <v>212</v>
      </c>
      <c r="B24" s="311">
        <v>2.3752080833786104</v>
      </c>
      <c r="C24" s="316"/>
    </row>
    <row r="25" spans="1:3" ht="12.95" customHeight="1" x14ac:dyDescent="0.2">
      <c r="A25" s="324" t="s">
        <v>213</v>
      </c>
      <c r="B25" s="311">
        <v>4.0923399790136372</v>
      </c>
      <c r="C25" s="316"/>
    </row>
    <row r="26" spans="1:3" ht="12.95" customHeight="1" x14ac:dyDescent="0.2">
      <c r="A26" s="321" t="s">
        <v>222</v>
      </c>
      <c r="B26" s="311">
        <v>2.9068642345665641</v>
      </c>
      <c r="C26" s="316"/>
    </row>
    <row r="27" spans="1:3" ht="12.95" customHeight="1" x14ac:dyDescent="0.2">
      <c r="A27" s="324" t="s">
        <v>214</v>
      </c>
      <c r="B27" s="311">
        <v>2.8803179498114506</v>
      </c>
      <c r="C27" s="316"/>
    </row>
    <row r="28" spans="1:3" ht="12.95" customHeight="1" x14ac:dyDescent="0.2">
      <c r="A28" s="324" t="s">
        <v>215</v>
      </c>
      <c r="B28" s="311">
        <v>3.0554450648310638</v>
      </c>
      <c r="C28" s="316"/>
    </row>
    <row r="29" spans="1:3" ht="12.95" customHeight="1" x14ac:dyDescent="0.2">
      <c r="A29" s="321" t="s">
        <v>216</v>
      </c>
      <c r="B29" s="311">
        <v>3.2520916291792545</v>
      </c>
      <c r="C29" s="316"/>
    </row>
    <row r="30" spans="1:3" ht="12.95" customHeight="1" x14ac:dyDescent="0.2">
      <c r="A30" s="321" t="s">
        <v>217</v>
      </c>
      <c r="B30" s="311">
        <v>3.8907836351524505</v>
      </c>
      <c r="C30" s="316"/>
    </row>
    <row r="31" spans="1:3" ht="12.95" customHeight="1" x14ac:dyDescent="0.2">
      <c r="A31" s="321" t="s">
        <v>218</v>
      </c>
      <c r="B31" s="311">
        <v>3.8907836351524505</v>
      </c>
      <c r="C31" s="316"/>
    </row>
    <row r="32" spans="1:3" ht="12.95" customHeight="1" x14ac:dyDescent="0.2">
      <c r="A32" s="326" t="s">
        <v>219</v>
      </c>
      <c r="B32" s="311">
        <v>3.7141625969549175</v>
      </c>
      <c r="C32" s="316"/>
    </row>
    <row r="33" spans="1:8" ht="12.95" customHeight="1" x14ac:dyDescent="0.2">
      <c r="A33" s="321" t="s">
        <v>220</v>
      </c>
      <c r="B33" s="311">
        <v>1.4351306875610703</v>
      </c>
      <c r="C33" s="316"/>
    </row>
    <row r="34" spans="1:8" ht="12.95" customHeight="1" x14ac:dyDescent="0.2">
      <c r="A34" s="323"/>
      <c r="B34" s="316"/>
      <c r="C34" s="316"/>
    </row>
    <row r="35" spans="1:8" ht="12.95" customHeight="1" x14ac:dyDescent="0.25">
      <c r="A35" s="316"/>
      <c r="B35" s="316"/>
      <c r="C35" s="316"/>
      <c r="D35" s="327" t="s">
        <v>34</v>
      </c>
    </row>
    <row r="36" spans="1:8" ht="12.95" customHeight="1" x14ac:dyDescent="0.2">
      <c r="A36" s="316"/>
      <c r="B36" s="316"/>
      <c r="C36" s="316"/>
    </row>
    <row r="37" spans="1:8" ht="12.95" customHeight="1" x14ac:dyDescent="0.2">
      <c r="A37" s="316"/>
      <c r="B37" s="316"/>
      <c r="C37" s="316"/>
    </row>
    <row r="38" spans="1:8" ht="12.95" customHeight="1" x14ac:dyDescent="0.2">
      <c r="A38" s="316"/>
      <c r="B38" s="316"/>
      <c r="C38" s="316"/>
    </row>
    <row r="42" spans="1:8" ht="12.95" customHeight="1" x14ac:dyDescent="0.2">
      <c r="H42" s="316"/>
    </row>
  </sheetData>
  <pageMargins left="0.25" right="0.25" top="0.7" bottom="1" header="0.31" footer="0.5"/>
  <pageSetup scale="1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B9E3C-EB2E-405A-936F-3763E5217924}">
  <sheetPr codeName="Sheet7">
    <pageSetUpPr fitToPage="1"/>
  </sheetPr>
  <dimension ref="A1:K19"/>
  <sheetViews>
    <sheetView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B5" sqref="B5"/>
    </sheetView>
  </sheetViews>
  <sheetFormatPr defaultRowHeight="15" x14ac:dyDescent="0.25"/>
  <cols>
    <col min="1" max="1" width="2.85546875" style="3" customWidth="1"/>
    <col min="2" max="2" width="26.7109375" customWidth="1"/>
    <col min="3" max="3" width="9.5703125" customWidth="1"/>
    <col min="4" max="4" width="10.5703125" bestFit="1" customWidth="1"/>
    <col min="5" max="7" width="9.5703125" customWidth="1"/>
    <col min="8" max="8" width="10.5703125" bestFit="1" customWidth="1"/>
    <col min="9" max="11" width="9.5703125" customWidth="1"/>
  </cols>
  <sheetData>
    <row r="1" spans="1:11" x14ac:dyDescent="0.25">
      <c r="A1" s="586"/>
      <c r="B1" s="571"/>
      <c r="C1" s="603">
        <v>2022</v>
      </c>
      <c r="D1" s="603"/>
      <c r="E1" s="603"/>
      <c r="F1" s="603"/>
      <c r="G1" s="617">
        <v>2023</v>
      </c>
      <c r="H1" s="617" t="s">
        <v>345</v>
      </c>
      <c r="I1" s="617" t="s">
        <v>345</v>
      </c>
      <c r="J1" s="617" t="s">
        <v>345</v>
      </c>
      <c r="K1" s="604">
        <v>2024</v>
      </c>
    </row>
    <row r="2" spans="1:11" x14ac:dyDescent="0.25">
      <c r="A2" s="587"/>
      <c r="B2" s="618"/>
      <c r="C2" s="593" t="s">
        <v>36</v>
      </c>
      <c r="D2" s="593" t="s">
        <v>37</v>
      </c>
      <c r="E2" s="593" t="s">
        <v>38</v>
      </c>
      <c r="F2" s="593" t="s">
        <v>39</v>
      </c>
      <c r="G2" s="593" t="s">
        <v>36</v>
      </c>
      <c r="H2" s="593" t="s">
        <v>37</v>
      </c>
      <c r="I2" s="593" t="s">
        <v>38</v>
      </c>
      <c r="J2" s="593" t="s">
        <v>39</v>
      </c>
      <c r="K2" s="594" t="s">
        <v>36</v>
      </c>
    </row>
    <row r="3" spans="1:11" ht="30.75" thickBot="1" x14ac:dyDescent="0.35">
      <c r="B3" s="619" t="s">
        <v>340</v>
      </c>
      <c r="C3" s="601">
        <v>4.9836124970189001E-2</v>
      </c>
      <c r="D3" s="601">
        <v>5.4399999999999997E-2</v>
      </c>
      <c r="E3" s="601">
        <v>0.1394</v>
      </c>
      <c r="F3" s="601">
        <v>0.33589999999999998</v>
      </c>
      <c r="G3" s="601">
        <v>0.35499999999999998</v>
      </c>
      <c r="H3" s="601">
        <v>0.49030000000000001</v>
      </c>
      <c r="I3" s="601">
        <v>0.4793</v>
      </c>
      <c r="J3" s="601">
        <v>0.47939999999999999</v>
      </c>
      <c r="K3" s="602">
        <v>0.51150000000000007</v>
      </c>
    </row>
    <row r="5" spans="1:11" x14ac:dyDescent="0.25">
      <c r="B5" s="30" t="s">
        <v>356</v>
      </c>
    </row>
    <row r="19" spans="2:2" x14ac:dyDescent="0.25">
      <c r="B19" s="616" t="s">
        <v>355</v>
      </c>
    </row>
  </sheetData>
  <mergeCells count="1">
    <mergeCell ref="C1:F1"/>
  </mergeCells>
  <pageMargins left="0.7" right="0.7" top="0.75" bottom="0.75" header="0.3" footer="0.3"/>
  <pageSetup scale="4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7A94-ACF2-4096-A941-00640ED34B6F}">
  <dimension ref="A1:F3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T26" sqref="T26"/>
    </sheetView>
  </sheetViews>
  <sheetFormatPr defaultColWidth="9.140625" defaultRowHeight="12.75" x14ac:dyDescent="0.2"/>
  <cols>
    <col min="1" max="1" width="22.5703125" style="78" customWidth="1"/>
    <col min="2" max="4" width="8.7109375" style="78" customWidth="1"/>
    <col min="5" max="5" width="8.85546875" style="78" customWidth="1"/>
    <col min="6" max="16384" width="9.140625" style="78"/>
  </cols>
  <sheetData>
    <row r="1" spans="1:6" ht="15" x14ac:dyDescent="0.3">
      <c r="A1" s="102" t="s">
        <v>129</v>
      </c>
      <c r="B1" s="87"/>
      <c r="C1" s="87"/>
      <c r="D1" s="87"/>
      <c r="E1" s="87"/>
      <c r="F1" s="87"/>
    </row>
    <row r="2" spans="1:6" s="83" customFormat="1" ht="15.75" x14ac:dyDescent="0.3">
      <c r="A2" s="131"/>
      <c r="B2" s="132" t="s">
        <v>79</v>
      </c>
      <c r="C2" s="132" t="s">
        <v>79</v>
      </c>
      <c r="D2" s="132" t="s">
        <v>79</v>
      </c>
      <c r="E2" s="133" t="s">
        <v>78</v>
      </c>
      <c r="F2" s="80"/>
    </row>
    <row r="3" spans="1:6" ht="15.75" thickBot="1" x14ac:dyDescent="0.3">
      <c r="A3" s="134"/>
      <c r="B3" s="135" t="s">
        <v>77</v>
      </c>
      <c r="C3" s="135" t="s">
        <v>76</v>
      </c>
      <c r="D3" s="135" t="s">
        <v>75</v>
      </c>
      <c r="E3" s="136" t="s">
        <v>74</v>
      </c>
      <c r="F3" s="87"/>
    </row>
    <row r="4" spans="1:6" ht="15" x14ac:dyDescent="0.25">
      <c r="A4" s="137" t="s">
        <v>73</v>
      </c>
      <c r="B4" s="137">
        <f>SUM(B5:B6)</f>
        <v>100</v>
      </c>
      <c r="C4" s="137">
        <f>SUM(C5:C6)</f>
        <v>96</v>
      </c>
      <c r="D4" s="137">
        <f>SUM(D5:D6)</f>
        <v>86</v>
      </c>
      <c r="E4" s="138">
        <f>(D4/C4-1)*100</f>
        <v>-10.416666666666663</v>
      </c>
      <c r="F4" s="87"/>
    </row>
    <row r="5" spans="1:6" ht="16.5" x14ac:dyDescent="0.3">
      <c r="A5" s="139" t="s">
        <v>72</v>
      </c>
      <c r="B5" s="140">
        <v>10</v>
      </c>
      <c r="C5" s="140">
        <v>11</v>
      </c>
      <c r="D5" s="140">
        <v>11</v>
      </c>
      <c r="E5" s="141">
        <f>(D5/C5-1)*100</f>
        <v>0</v>
      </c>
      <c r="F5" s="87"/>
    </row>
    <row r="6" spans="1:6" s="83" customFormat="1" ht="16.5" x14ac:dyDescent="0.3">
      <c r="A6" s="139" t="s">
        <v>71</v>
      </c>
      <c r="B6" s="140">
        <v>90</v>
      </c>
      <c r="C6" s="140">
        <v>85</v>
      </c>
      <c r="D6" s="140">
        <v>75</v>
      </c>
      <c r="E6" s="141">
        <f>(D6/C6-1)*100</f>
        <v>-11.764705882352944</v>
      </c>
      <c r="F6" s="80"/>
    </row>
    <row r="7" spans="1:6" ht="16.5" x14ac:dyDescent="0.3">
      <c r="A7" s="142"/>
      <c r="B7" s="140"/>
      <c r="C7" s="140"/>
      <c r="D7" s="140"/>
      <c r="E7" s="141"/>
      <c r="F7" s="87"/>
    </row>
    <row r="8" spans="1:6" ht="16.5" hidden="1" x14ac:dyDescent="0.3">
      <c r="A8" s="140" t="s">
        <v>70</v>
      </c>
      <c r="B8" s="140"/>
      <c r="C8" s="140"/>
      <c r="D8" s="140"/>
      <c r="E8" s="138" t="e">
        <f>(#REF!/#REF!-1)*100</f>
        <v>#REF!</v>
      </c>
      <c r="F8" s="87"/>
    </row>
    <row r="9" spans="1:6" ht="15" x14ac:dyDescent="0.25">
      <c r="A9" s="143" t="s">
        <v>69</v>
      </c>
      <c r="B9" s="143">
        <f>(B10+B11)</f>
        <v>114</v>
      </c>
      <c r="C9" s="143">
        <f>(C10+C11)</f>
        <v>113</v>
      </c>
      <c r="D9" s="143">
        <f>(D10+D11)</f>
        <v>111</v>
      </c>
      <c r="E9" s="138">
        <f>(D9/C9-1)*100</f>
        <v>-1.7699115044247815</v>
      </c>
      <c r="F9" s="87"/>
    </row>
    <row r="10" spans="1:6" ht="16.5" x14ac:dyDescent="0.3">
      <c r="A10" s="139" t="s">
        <v>68</v>
      </c>
      <c r="B10" s="140">
        <v>58</v>
      </c>
      <c r="C10" s="140">
        <v>56</v>
      </c>
      <c r="D10" s="140">
        <v>55</v>
      </c>
      <c r="E10" s="141">
        <f>(D10/C10-1)*100</f>
        <v>-1.7857142857142905</v>
      </c>
    </row>
    <row r="11" spans="1:6" ht="17.25" thickBot="1" x14ac:dyDescent="0.35">
      <c r="A11" s="144" t="s">
        <v>67</v>
      </c>
      <c r="B11" s="145">
        <v>56</v>
      </c>
      <c r="C11" s="145">
        <v>57</v>
      </c>
      <c r="D11" s="145">
        <v>56</v>
      </c>
      <c r="E11" s="146">
        <f>(D11/C11-1)*100</f>
        <v>-1.7543859649122862</v>
      </c>
    </row>
    <row r="12" spans="1:6" ht="15.75" thickBot="1" x14ac:dyDescent="0.3">
      <c r="A12" s="112" t="s">
        <v>66</v>
      </c>
      <c r="B12" s="91"/>
      <c r="C12" s="91"/>
      <c r="D12" s="91"/>
      <c r="E12" s="90"/>
    </row>
    <row r="14" spans="1:6" x14ac:dyDescent="0.2">
      <c r="B14" s="89"/>
      <c r="C14" s="89"/>
      <c r="D14" s="89"/>
      <c r="E14" s="89"/>
    </row>
    <row r="16" spans="1:6" ht="13.5" x14ac:dyDescent="0.25">
      <c r="A16" s="87"/>
    </row>
    <row r="17" spans="1:6" ht="15" x14ac:dyDescent="0.3">
      <c r="A17" s="87"/>
      <c r="B17" s="88"/>
      <c r="C17" s="88"/>
      <c r="D17" s="88"/>
      <c r="E17" s="80"/>
      <c r="F17" s="80"/>
    </row>
    <row r="18" spans="1:6" ht="15" x14ac:dyDescent="0.3">
      <c r="A18" s="80"/>
      <c r="B18" s="79"/>
      <c r="C18" s="79"/>
      <c r="D18" s="79"/>
    </row>
    <row r="19" spans="1:6" ht="15" x14ac:dyDescent="0.3">
      <c r="A19" s="80"/>
      <c r="B19" s="79"/>
      <c r="C19" s="79"/>
      <c r="D19" s="79"/>
    </row>
    <row r="20" spans="1:6" ht="15" x14ac:dyDescent="0.3">
      <c r="A20" s="80"/>
      <c r="B20" s="79"/>
      <c r="C20" s="79"/>
      <c r="D20" s="79"/>
    </row>
    <row r="21" spans="1:6" ht="15" x14ac:dyDescent="0.3">
      <c r="A21" s="80"/>
      <c r="B21" s="79"/>
      <c r="C21" s="79"/>
      <c r="D21" s="79"/>
    </row>
    <row r="22" spans="1:6" ht="15" x14ac:dyDescent="0.3">
      <c r="A22" s="80"/>
      <c r="B22" s="79"/>
      <c r="C22" s="79"/>
      <c r="D22" s="79"/>
    </row>
    <row r="23" spans="1:6" ht="15" x14ac:dyDescent="0.3">
      <c r="A23" s="80"/>
      <c r="B23" s="79"/>
      <c r="C23" s="79"/>
      <c r="D23" s="79"/>
    </row>
    <row r="24" spans="1:6" ht="15" x14ac:dyDescent="0.3">
      <c r="A24" s="80"/>
      <c r="B24" s="79"/>
      <c r="C24" s="79"/>
      <c r="D24" s="79"/>
    </row>
    <row r="25" spans="1:6" ht="13.5" x14ac:dyDescent="0.25">
      <c r="A25" s="87"/>
    </row>
    <row r="27" spans="1:6" ht="15" x14ac:dyDescent="0.3">
      <c r="A27" s="80"/>
    </row>
    <row r="28" spans="1:6" ht="15" x14ac:dyDescent="0.3">
      <c r="A28" s="80"/>
    </row>
    <row r="29" spans="1:6" ht="15" x14ac:dyDescent="0.3">
      <c r="A29" s="80"/>
    </row>
    <row r="30" spans="1:6" ht="15" x14ac:dyDescent="0.3">
      <c r="A30" s="80"/>
    </row>
    <row r="31" spans="1:6" ht="15" x14ac:dyDescent="0.3">
      <c r="A31" s="80"/>
    </row>
    <row r="32" spans="1:6" ht="15" x14ac:dyDescent="0.3">
      <c r="A32" s="80"/>
    </row>
    <row r="33" spans="1:1" ht="15" x14ac:dyDescent="0.3">
      <c r="A33" s="80"/>
    </row>
  </sheetData>
  <pageMargins left="0.75" right="0.75" top="1" bottom="1" header="0.5" footer="0.5"/>
  <pageSetup orientation="portrait" r:id="rId1"/>
  <headerFooter alignWithMargins="0"/>
  <ignoredErrors>
    <ignoredError sqref="B3:D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21BC1-43F6-47ED-B926-59D707658328}">
  <dimension ref="A1:N3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6" sqref="I26"/>
    </sheetView>
  </sheetViews>
  <sheetFormatPr defaultColWidth="9.140625" defaultRowHeight="12.75" x14ac:dyDescent="0.2"/>
  <cols>
    <col min="1" max="1" width="25.5703125" style="78" bestFit="1" customWidth="1"/>
    <col min="2" max="6" width="9.140625" style="78"/>
    <col min="7" max="7" width="10.28515625" style="78" customWidth="1"/>
    <col min="8" max="16384" width="9.140625" style="78"/>
  </cols>
  <sheetData>
    <row r="1" spans="1:14" x14ac:dyDescent="0.2">
      <c r="B1" s="550">
        <v>2023</v>
      </c>
      <c r="C1" s="550"/>
      <c r="D1" s="550">
        <v>2024</v>
      </c>
      <c r="E1" s="550"/>
    </row>
    <row r="2" spans="1:14" x14ac:dyDescent="0.2">
      <c r="A2" s="78" t="s">
        <v>60</v>
      </c>
      <c r="B2" s="86">
        <v>24</v>
      </c>
      <c r="C2" s="85">
        <f t="shared" ref="C2:C9" si="0">B2/B$9*100</f>
        <v>25</v>
      </c>
      <c r="D2" s="86">
        <v>23</v>
      </c>
      <c r="E2" s="85">
        <f t="shared" ref="E2:E9" si="1">D2/D$9*100</f>
        <v>26.744186046511626</v>
      </c>
      <c r="N2" s="84"/>
    </row>
    <row r="3" spans="1:14" x14ac:dyDescent="0.2">
      <c r="A3" s="78" t="s">
        <v>62</v>
      </c>
      <c r="B3" s="86">
        <v>19</v>
      </c>
      <c r="C3" s="85">
        <f t="shared" si="0"/>
        <v>19.791666666666664</v>
      </c>
      <c r="D3" s="86">
        <v>16</v>
      </c>
      <c r="E3" s="85">
        <f t="shared" si="1"/>
        <v>18.604651162790699</v>
      </c>
      <c r="N3" s="84"/>
    </row>
    <row r="4" spans="1:14" x14ac:dyDescent="0.2">
      <c r="A4" s="78" t="s">
        <v>64</v>
      </c>
      <c r="B4" s="86">
        <v>10</v>
      </c>
      <c r="C4" s="85">
        <f t="shared" si="0"/>
        <v>10.416666666666668</v>
      </c>
      <c r="D4" s="86">
        <v>8</v>
      </c>
      <c r="E4" s="85">
        <f t="shared" si="1"/>
        <v>9.3023255813953494</v>
      </c>
      <c r="N4" s="84"/>
    </row>
    <row r="5" spans="1:14" x14ac:dyDescent="0.2">
      <c r="A5" s="78" t="s">
        <v>65</v>
      </c>
      <c r="B5" s="86">
        <v>13</v>
      </c>
      <c r="C5" s="85">
        <f t="shared" si="0"/>
        <v>13.541666666666666</v>
      </c>
      <c r="D5" s="86">
        <v>11</v>
      </c>
      <c r="E5" s="85">
        <f t="shared" si="1"/>
        <v>12.790697674418606</v>
      </c>
      <c r="N5" s="84"/>
    </row>
    <row r="6" spans="1:14" x14ac:dyDescent="0.2">
      <c r="A6" s="78" t="s">
        <v>63</v>
      </c>
      <c r="B6" s="86">
        <v>16</v>
      </c>
      <c r="C6" s="85">
        <f t="shared" si="0"/>
        <v>16.666666666666664</v>
      </c>
      <c r="D6" s="86">
        <v>16</v>
      </c>
      <c r="E6" s="85">
        <f t="shared" si="1"/>
        <v>18.604651162790699</v>
      </c>
      <c r="N6" s="84"/>
    </row>
    <row r="7" spans="1:14" x14ac:dyDescent="0.2">
      <c r="A7" s="78" t="s">
        <v>61</v>
      </c>
      <c r="B7" s="86">
        <v>12</v>
      </c>
      <c r="C7" s="85">
        <f t="shared" si="0"/>
        <v>12.5</v>
      </c>
      <c r="D7" s="86">
        <v>10</v>
      </c>
      <c r="E7" s="85">
        <f t="shared" si="1"/>
        <v>11.627906976744185</v>
      </c>
      <c r="N7" s="84"/>
    </row>
    <row r="8" spans="1:14" x14ac:dyDescent="0.2">
      <c r="A8" s="78" t="s">
        <v>59</v>
      </c>
      <c r="B8" s="86">
        <v>2</v>
      </c>
      <c r="C8" s="85">
        <f t="shared" si="0"/>
        <v>2.083333333333333</v>
      </c>
      <c r="D8" s="86">
        <v>2</v>
      </c>
      <c r="E8" s="85">
        <f t="shared" si="1"/>
        <v>2.3255813953488373</v>
      </c>
      <c r="N8" s="84"/>
    </row>
    <row r="9" spans="1:14" x14ac:dyDescent="0.2">
      <c r="A9" s="83" t="s">
        <v>57</v>
      </c>
      <c r="B9" s="82">
        <f>SUM(B2:B8)</f>
        <v>96</v>
      </c>
      <c r="C9" s="81">
        <f t="shared" si="0"/>
        <v>100</v>
      </c>
      <c r="D9" s="82">
        <f>SUM(D2:D8)</f>
        <v>86</v>
      </c>
      <c r="E9" s="81">
        <f t="shared" si="1"/>
        <v>100</v>
      </c>
    </row>
    <row r="13" spans="1:14" x14ac:dyDescent="0.2">
      <c r="A13" s="114" t="s">
        <v>357</v>
      </c>
    </row>
    <row r="14" spans="1:14" x14ac:dyDescent="0.2">
      <c r="A14" s="83" t="s">
        <v>130</v>
      </c>
    </row>
    <row r="31" spans="1:1" ht="15" x14ac:dyDescent="0.3">
      <c r="A31" s="113" t="s">
        <v>66</v>
      </c>
    </row>
  </sheetData>
  <mergeCells count="2">
    <mergeCell ref="B1:C1"/>
    <mergeCell ref="D1:E1"/>
  </mergeCells>
  <pageMargins left="0.75" right="0.75" top="1" bottom="1" header="0.5" footer="0.5"/>
  <pageSetup orientation="portrait" r:id="rId1"/>
  <headerFooter alignWithMargins="0"/>
  <ignoredErrors>
    <ignoredError sqref="B9" formulaRange="1"/>
    <ignoredError sqref="C9:E9" formula="1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80CCA-8E03-4B6A-BDB8-92F2DE85F1CE}">
  <dimension ref="A1:F33"/>
  <sheetViews>
    <sheetView zoomScale="80" zoomScaleNormal="80" workbookViewId="0">
      <pane xSplit="1" ySplit="2" topLeftCell="B3" activePane="bottomRight" state="frozen"/>
      <selection activeCell="W31" sqref="W31"/>
      <selection pane="topRight" activeCell="W31" sqref="W31"/>
      <selection pane="bottomLeft" activeCell="W31" sqref="W31"/>
      <selection pane="bottomRight" activeCell="D28" sqref="D28"/>
    </sheetView>
  </sheetViews>
  <sheetFormatPr defaultColWidth="9.28515625" defaultRowHeight="13.5" x14ac:dyDescent="0.25"/>
  <cols>
    <col min="1" max="1" width="19.28515625" style="87" customWidth="1"/>
    <col min="2" max="16384" width="9.28515625" style="87"/>
  </cols>
  <sheetData>
    <row r="1" spans="1:6" ht="15" x14ac:dyDescent="0.25">
      <c r="A1" s="111" t="s">
        <v>131</v>
      </c>
    </row>
    <row r="2" spans="1:6" ht="15" x14ac:dyDescent="0.25">
      <c r="A2" s="147"/>
      <c r="B2" s="148" t="s">
        <v>79</v>
      </c>
      <c r="C2" s="148" t="s">
        <v>79</v>
      </c>
      <c r="D2" s="148" t="s">
        <v>79</v>
      </c>
      <c r="E2" s="147" t="s">
        <v>80</v>
      </c>
    </row>
    <row r="3" spans="1:6" ht="17.25" thickBot="1" x14ac:dyDescent="0.35">
      <c r="A3" s="149"/>
      <c r="B3" s="150">
        <v>2022</v>
      </c>
      <c r="C3" s="150">
        <v>2023</v>
      </c>
      <c r="D3" s="150">
        <v>2024</v>
      </c>
      <c r="E3" s="150" t="s">
        <v>74</v>
      </c>
    </row>
    <row r="4" spans="1:6" ht="16.5" x14ac:dyDescent="0.3">
      <c r="A4" s="140" t="s">
        <v>84</v>
      </c>
      <c r="B4" s="151">
        <v>26</v>
      </c>
      <c r="C4" s="151">
        <v>26</v>
      </c>
      <c r="D4" s="151">
        <v>24</v>
      </c>
      <c r="E4" s="141">
        <f>(D4/C4-1)*100</f>
        <v>-7.6923076923076872</v>
      </c>
      <c r="F4" s="92"/>
    </row>
    <row r="5" spans="1:6" ht="16.5" x14ac:dyDescent="0.3">
      <c r="A5" s="140" t="s">
        <v>86</v>
      </c>
      <c r="B5" s="152">
        <f>SUM(B6:B8)</f>
        <v>657</v>
      </c>
      <c r="C5" s="152">
        <f>SUM(C6:C8)</f>
        <v>673</v>
      </c>
      <c r="D5" s="152">
        <f>SUM(D6:D8)</f>
        <v>691</v>
      </c>
      <c r="E5" s="141">
        <f>(D5/C5-1)*100</f>
        <v>2.6745913818722045</v>
      </c>
      <c r="F5" s="92"/>
    </row>
    <row r="6" spans="1:6" ht="16.5" x14ac:dyDescent="0.3">
      <c r="A6" s="139" t="s">
        <v>88</v>
      </c>
      <c r="B6" s="151">
        <v>630</v>
      </c>
      <c r="C6" s="151">
        <v>645</v>
      </c>
      <c r="D6" s="151">
        <v>666</v>
      </c>
      <c r="E6" s="141">
        <f>(D6/C6-1)*100</f>
        <v>3.2558139534883734</v>
      </c>
      <c r="F6" s="92"/>
    </row>
    <row r="7" spans="1:6" ht="16.5" x14ac:dyDescent="0.3">
      <c r="A7" s="139" t="s">
        <v>90</v>
      </c>
      <c r="B7" s="151">
        <v>21</v>
      </c>
      <c r="C7" s="151">
        <v>21</v>
      </c>
      <c r="D7" s="151">
        <v>17</v>
      </c>
      <c r="E7" s="141">
        <f>(D7/C7-1)*100</f>
        <v>-19.047619047619047</v>
      </c>
      <c r="F7" s="92"/>
    </row>
    <row r="8" spans="1:6" ht="16.5" x14ac:dyDescent="0.3">
      <c r="A8" s="139" t="s">
        <v>93</v>
      </c>
      <c r="B8" s="151">
        <v>6</v>
      </c>
      <c r="C8" s="151">
        <v>7</v>
      </c>
      <c r="D8" s="151">
        <v>8</v>
      </c>
      <c r="E8" s="141">
        <f>(D8/C8-1)*100</f>
        <v>14.285714285714279</v>
      </c>
      <c r="F8" s="92"/>
    </row>
    <row r="9" spans="1:6" ht="15.75" thickBot="1" x14ac:dyDescent="0.3">
      <c r="A9" s="153" t="s">
        <v>94</v>
      </c>
      <c r="B9" s="154">
        <f>B4+B5</f>
        <v>683</v>
      </c>
      <c r="C9" s="154">
        <f>C4+C5</f>
        <v>699</v>
      </c>
      <c r="D9" s="154">
        <f>D4+D5</f>
        <v>715</v>
      </c>
      <c r="E9" s="155">
        <f>(C9/B9-1)*100</f>
        <v>2.3426061493411421</v>
      </c>
      <c r="F9" s="92"/>
    </row>
    <row r="10" spans="1:6" s="93" customFormat="1" x14ac:dyDescent="0.25">
      <c r="A10" s="87" t="s">
        <v>66</v>
      </c>
    </row>
    <row r="11" spans="1:6" x14ac:dyDescent="0.25">
      <c r="A11" s="115" t="s">
        <v>132</v>
      </c>
      <c r="B11" s="116"/>
      <c r="C11" s="116"/>
      <c r="D11" s="116"/>
      <c r="E11" s="116"/>
    </row>
    <row r="28" ht="16.5" customHeight="1" x14ac:dyDescent="0.25"/>
    <row r="29" ht="16.5" customHeight="1" x14ac:dyDescent="0.25"/>
    <row r="30" ht="15.75" customHeight="1" x14ac:dyDescent="0.25"/>
    <row r="31" ht="15.75" customHeight="1" x14ac:dyDescent="0.25"/>
    <row r="32" ht="15.75" customHeight="1" x14ac:dyDescent="0.25"/>
    <row r="33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8F0E-7AA9-47D7-B3DA-02F795DF9AB1}">
  <dimension ref="B1:F11"/>
  <sheetViews>
    <sheetView zoomScale="80" zoomScaleNormal="80" workbookViewId="0">
      <pane xSplit="2" ySplit="3" topLeftCell="C4" activePane="bottomRight" state="frozen"/>
      <selection activeCell="W31" sqref="W31"/>
      <selection pane="topRight" activeCell="W31" sqref="W31"/>
      <selection pane="bottomLeft" activeCell="W31" sqref="W31"/>
      <selection pane="bottomRight" activeCell="M35" sqref="M35"/>
    </sheetView>
  </sheetViews>
  <sheetFormatPr defaultColWidth="9.28515625" defaultRowHeight="13.5" x14ac:dyDescent="0.25"/>
  <cols>
    <col min="1" max="1" width="1.42578125" style="87" customWidth="1"/>
    <col min="2" max="2" width="24.140625" style="87" customWidth="1"/>
    <col min="3" max="5" width="9.5703125" style="87" customWidth="1"/>
    <col min="6" max="6" width="11.85546875" style="87" customWidth="1"/>
    <col min="7" max="16384" width="9.28515625" style="87"/>
  </cols>
  <sheetData>
    <row r="1" spans="2:6" ht="14.25" x14ac:dyDescent="0.25">
      <c r="B1" s="77" t="s">
        <v>133</v>
      </c>
    </row>
    <row r="2" spans="2:6" ht="15" x14ac:dyDescent="0.25">
      <c r="B2" s="147"/>
      <c r="C2" s="148" t="s">
        <v>79</v>
      </c>
      <c r="D2" s="148" t="s">
        <v>79</v>
      </c>
      <c r="E2" s="147" t="s">
        <v>80</v>
      </c>
      <c r="F2" s="147" t="s">
        <v>80</v>
      </c>
    </row>
    <row r="3" spans="2:6" ht="15.75" thickBot="1" x14ac:dyDescent="0.3">
      <c r="B3" s="156"/>
      <c r="C3" s="157">
        <v>2023</v>
      </c>
      <c r="D3" s="157">
        <v>2024</v>
      </c>
      <c r="E3" s="157" t="s">
        <v>74</v>
      </c>
      <c r="F3" s="157" t="s">
        <v>81</v>
      </c>
    </row>
    <row r="4" spans="2:6" ht="16.5" x14ac:dyDescent="0.3">
      <c r="B4" s="158" t="s">
        <v>82</v>
      </c>
      <c r="C4" s="159">
        <v>192</v>
      </c>
      <c r="D4" s="159">
        <v>188</v>
      </c>
      <c r="E4" s="160">
        <f t="shared" ref="E4:E9" si="0">(D4/C4-1)*100</f>
        <v>-2.083333333333337</v>
      </c>
      <c r="F4" s="160">
        <f t="shared" ref="F4:F10" si="1">(D4/$D$10)*100</f>
        <v>27.206946454413895</v>
      </c>
    </row>
    <row r="5" spans="2:6" ht="16.5" x14ac:dyDescent="0.3">
      <c r="B5" s="140" t="s">
        <v>83</v>
      </c>
      <c r="C5" s="159">
        <v>149</v>
      </c>
      <c r="D5" s="159">
        <v>153</v>
      </c>
      <c r="E5" s="160">
        <f t="shared" si="0"/>
        <v>2.6845637583892579</v>
      </c>
      <c r="F5" s="160">
        <f t="shared" si="1"/>
        <v>22.141823444283649</v>
      </c>
    </row>
    <row r="6" spans="2:6" ht="16.5" x14ac:dyDescent="0.3">
      <c r="B6" s="140" t="s">
        <v>85</v>
      </c>
      <c r="C6" s="159">
        <v>73</v>
      </c>
      <c r="D6" s="159">
        <v>70</v>
      </c>
      <c r="E6" s="160">
        <f t="shared" si="0"/>
        <v>-4.1095890410958962</v>
      </c>
      <c r="F6" s="160">
        <f t="shared" si="1"/>
        <v>10.130246020260492</v>
      </c>
    </row>
    <row r="7" spans="2:6" ht="16.5" x14ac:dyDescent="0.3">
      <c r="B7" s="140" t="s">
        <v>87</v>
      </c>
      <c r="C7" s="159">
        <v>89</v>
      </c>
      <c r="D7" s="159">
        <v>101</v>
      </c>
      <c r="E7" s="160">
        <f t="shared" si="0"/>
        <v>13.483146067415742</v>
      </c>
      <c r="F7" s="160">
        <f t="shared" si="1"/>
        <v>14.616497829232996</v>
      </c>
    </row>
    <row r="8" spans="2:6" ht="16.5" x14ac:dyDescent="0.3">
      <c r="B8" s="140" t="s">
        <v>89</v>
      </c>
      <c r="C8" s="159">
        <v>58</v>
      </c>
      <c r="D8" s="159">
        <v>56</v>
      </c>
      <c r="E8" s="160">
        <f t="shared" si="0"/>
        <v>-3.4482758620689613</v>
      </c>
      <c r="F8" s="160">
        <f t="shared" si="1"/>
        <v>8.1041968162083933</v>
      </c>
    </row>
    <row r="9" spans="2:6" ht="16.5" x14ac:dyDescent="0.3">
      <c r="B9" s="140" t="s">
        <v>92</v>
      </c>
      <c r="C9" s="159">
        <f>673-C8-C7-C6-C5-C4</f>
        <v>112</v>
      </c>
      <c r="D9" s="159">
        <f>691-D8-D7-D6-D5-D4</f>
        <v>123</v>
      </c>
      <c r="E9" s="160">
        <f t="shared" si="0"/>
        <v>9.8214285714285801</v>
      </c>
      <c r="F9" s="160">
        <f t="shared" si="1"/>
        <v>17.800289435600579</v>
      </c>
    </row>
    <row r="10" spans="2:6" ht="15.75" thickBot="1" x14ac:dyDescent="0.3">
      <c r="B10" s="161" t="s">
        <v>57</v>
      </c>
      <c r="C10" s="153">
        <f>SUM(C4:C9)</f>
        <v>673</v>
      </c>
      <c r="D10" s="153">
        <f>SUM(D4:D9)</f>
        <v>691</v>
      </c>
      <c r="E10" s="162">
        <f>D10/C10*100-100</f>
        <v>2.6745913818722045</v>
      </c>
      <c r="F10" s="162">
        <f t="shared" si="1"/>
        <v>100</v>
      </c>
    </row>
    <row r="11" spans="2:6" s="93" customFormat="1" x14ac:dyDescent="0.25">
      <c r="B11" s="308" t="s">
        <v>66</v>
      </c>
      <c r="E11" s="94"/>
    </row>
  </sheetData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16F18-36C4-4170-A32B-7497C39D553A}">
  <dimension ref="A1:M34"/>
  <sheetViews>
    <sheetView zoomScale="70" zoomScaleNormal="70" workbookViewId="0">
      <selection activeCell="F41" sqref="F41"/>
    </sheetView>
  </sheetViews>
  <sheetFormatPr defaultColWidth="9.28515625" defaultRowHeight="16.5" x14ac:dyDescent="0.3"/>
  <cols>
    <col min="1" max="2" width="9.28515625" style="95"/>
    <col min="3" max="3" width="14.5703125" style="95" customWidth="1"/>
    <col min="4" max="4" width="10" style="95" customWidth="1"/>
    <col min="5" max="5" width="18.140625" style="95" customWidth="1"/>
    <col min="6" max="6" width="12.140625" style="95" customWidth="1"/>
    <col min="7" max="7" width="11.7109375" style="95" customWidth="1"/>
    <col min="8" max="9" width="23.42578125" style="95" customWidth="1"/>
    <col min="10" max="10" width="9.28515625" style="95"/>
    <col min="11" max="12" width="18.7109375" style="95" customWidth="1"/>
    <col min="13" max="16384" width="9.28515625" style="95"/>
  </cols>
  <sheetData>
    <row r="1" spans="1:13" ht="30.75" x14ac:dyDescent="0.3">
      <c r="C1" s="96" t="s">
        <v>101</v>
      </c>
      <c r="D1" s="96" t="s">
        <v>96</v>
      </c>
      <c r="E1" s="96" t="s">
        <v>102</v>
      </c>
      <c r="F1" s="96" t="s">
        <v>103</v>
      </c>
      <c r="G1" s="100" t="s">
        <v>104</v>
      </c>
      <c r="H1" s="100" t="s">
        <v>95</v>
      </c>
      <c r="I1" s="96" t="s">
        <v>105</v>
      </c>
      <c r="J1" s="96" t="s">
        <v>57</v>
      </c>
      <c r="L1" s="96"/>
      <c r="M1" s="96"/>
    </row>
    <row r="2" spans="1:13" x14ac:dyDescent="0.3">
      <c r="A2" s="551">
        <v>2023</v>
      </c>
      <c r="B2" s="122" t="s">
        <v>97</v>
      </c>
      <c r="C2" s="99">
        <v>8769</v>
      </c>
      <c r="D2" s="99">
        <v>3215</v>
      </c>
      <c r="E2" s="99">
        <v>287</v>
      </c>
      <c r="F2" s="99">
        <v>52</v>
      </c>
      <c r="G2" s="99">
        <v>640</v>
      </c>
      <c r="H2" s="99">
        <f>C2+E2+F2+G2</f>
        <v>9748</v>
      </c>
      <c r="I2" s="620">
        <v>16129</v>
      </c>
      <c r="J2" s="101">
        <f>SUM(C2:G2)+I2</f>
        <v>29092</v>
      </c>
    </row>
    <row r="3" spans="1:13" x14ac:dyDescent="0.3">
      <c r="A3" s="552"/>
      <c r="B3" s="123" t="s">
        <v>98</v>
      </c>
      <c r="C3" s="97">
        <v>8804</v>
      </c>
      <c r="D3" s="97">
        <v>3215</v>
      </c>
      <c r="E3" s="97">
        <v>287</v>
      </c>
      <c r="F3" s="97">
        <v>52</v>
      </c>
      <c r="G3" s="97">
        <v>637</v>
      </c>
      <c r="H3" s="97">
        <f>C3+E3+F3+G3</f>
        <v>9780</v>
      </c>
      <c r="I3" s="621">
        <v>16391</v>
      </c>
      <c r="J3" s="623">
        <f t="shared" ref="J3:J6" si="0">SUM(C3:G3)+I3</f>
        <v>29386</v>
      </c>
    </row>
    <row r="4" spans="1:13" x14ac:dyDescent="0.3">
      <c r="A4" s="552"/>
      <c r="B4" s="123" t="s">
        <v>99</v>
      </c>
      <c r="C4" s="97">
        <v>8833</v>
      </c>
      <c r="D4" s="97">
        <v>3208</v>
      </c>
      <c r="E4" s="97">
        <v>283</v>
      </c>
      <c r="F4" s="97">
        <v>52</v>
      </c>
      <c r="G4" s="97">
        <v>632</v>
      </c>
      <c r="H4" s="97">
        <f>C4+E4+F4+G4</f>
        <v>9800</v>
      </c>
      <c r="I4" s="621">
        <v>16530</v>
      </c>
      <c r="J4" s="623">
        <f t="shared" si="0"/>
        <v>29538</v>
      </c>
    </row>
    <row r="5" spans="1:13" x14ac:dyDescent="0.3">
      <c r="A5" s="553"/>
      <c r="B5" s="124" t="s">
        <v>100</v>
      </c>
      <c r="C5" s="98">
        <v>8681</v>
      </c>
      <c r="D5" s="98">
        <v>3175</v>
      </c>
      <c r="E5" s="98">
        <v>269</v>
      </c>
      <c r="F5" s="98">
        <v>50</v>
      </c>
      <c r="G5" s="98">
        <v>627</v>
      </c>
      <c r="H5" s="98">
        <f>C5+E5+F5+G5</f>
        <v>9627</v>
      </c>
      <c r="I5" s="622">
        <v>16551</v>
      </c>
      <c r="J5" s="623">
        <f t="shared" si="0"/>
        <v>29353</v>
      </c>
    </row>
    <row r="6" spans="1:13" x14ac:dyDescent="0.3">
      <c r="A6" s="121">
        <v>2024</v>
      </c>
      <c r="B6" s="123" t="s">
        <v>97</v>
      </c>
      <c r="C6" s="99">
        <v>8685</v>
      </c>
      <c r="D6" s="99">
        <v>3171</v>
      </c>
      <c r="E6" s="99">
        <v>266</v>
      </c>
      <c r="F6" s="99">
        <v>48</v>
      </c>
      <c r="G6" s="99">
        <v>635</v>
      </c>
      <c r="H6" s="97">
        <f>C6+E6+F6+G6</f>
        <v>9634</v>
      </c>
      <c r="I6" s="620">
        <v>16787</v>
      </c>
      <c r="J6" s="101">
        <f t="shared" si="0"/>
        <v>29592</v>
      </c>
    </row>
    <row r="7" spans="1:13" x14ac:dyDescent="0.3">
      <c r="B7" s="123"/>
    </row>
    <row r="8" spans="1:13" x14ac:dyDescent="0.3">
      <c r="B8" s="117"/>
      <c r="C8" s="117"/>
      <c r="D8" s="117"/>
      <c r="E8" s="117"/>
      <c r="F8" s="117"/>
      <c r="G8" s="117"/>
      <c r="H8" s="117"/>
      <c r="I8" s="117"/>
      <c r="J8" s="117"/>
      <c r="K8" s="117"/>
    </row>
    <row r="9" spans="1:13" x14ac:dyDescent="0.3">
      <c r="A9" s="125" t="s">
        <v>363</v>
      </c>
      <c r="B9" s="117"/>
      <c r="C9" s="118"/>
      <c r="D9" s="118"/>
      <c r="E9" s="118"/>
      <c r="F9" s="118"/>
      <c r="G9" s="118"/>
      <c r="H9" s="118"/>
      <c r="I9" s="118"/>
      <c r="J9" s="118"/>
      <c r="K9" s="117"/>
    </row>
    <row r="10" spans="1:13" x14ac:dyDescent="0.3">
      <c r="B10" s="117"/>
      <c r="C10" s="118"/>
      <c r="D10" s="118"/>
      <c r="E10" s="118"/>
      <c r="F10" s="118"/>
      <c r="G10" s="118"/>
      <c r="H10" s="118"/>
      <c r="I10" s="118"/>
      <c r="J10" s="118"/>
      <c r="K10" s="118"/>
    </row>
    <row r="11" spans="1:13" x14ac:dyDescent="0.3">
      <c r="B11" s="119"/>
      <c r="C11" s="119"/>
      <c r="D11" s="119"/>
      <c r="E11" s="119"/>
      <c r="F11" s="119"/>
      <c r="G11" s="119"/>
      <c r="H11" s="119"/>
      <c r="I11" s="119"/>
      <c r="J11" s="119"/>
      <c r="K11" s="117"/>
    </row>
    <row r="12" spans="1:13" x14ac:dyDescent="0.3">
      <c r="B12" s="117"/>
      <c r="C12" s="119"/>
      <c r="D12" s="119"/>
      <c r="E12" s="119"/>
      <c r="F12" s="119"/>
      <c r="G12" s="119"/>
      <c r="H12" s="119"/>
      <c r="I12" s="119"/>
      <c r="J12" s="119"/>
      <c r="K12" s="119"/>
    </row>
    <row r="13" spans="1:13" x14ac:dyDescent="0.3">
      <c r="B13" s="117"/>
      <c r="C13" s="117"/>
      <c r="D13" s="117"/>
      <c r="E13" s="117"/>
      <c r="F13" s="117"/>
      <c r="G13" s="117"/>
      <c r="H13" s="117"/>
      <c r="I13" s="117"/>
      <c r="J13" s="117"/>
      <c r="K13" s="117"/>
    </row>
    <row r="14" spans="1:13" x14ac:dyDescent="0.3">
      <c r="B14" s="117"/>
      <c r="C14" s="120"/>
      <c r="D14" s="117"/>
      <c r="E14" s="117"/>
      <c r="F14" s="117"/>
      <c r="G14" s="117"/>
      <c r="H14" s="117"/>
      <c r="I14" s="117"/>
      <c r="J14" s="117"/>
      <c r="K14" s="117"/>
    </row>
    <row r="15" spans="1:13" x14ac:dyDescent="0.3">
      <c r="B15" s="117"/>
      <c r="C15" s="117"/>
      <c r="D15" s="117"/>
      <c r="E15" s="117"/>
      <c r="F15" s="117"/>
      <c r="G15" s="117"/>
      <c r="H15" s="117"/>
      <c r="I15" s="117"/>
      <c r="J15" s="117"/>
      <c r="K15" s="117"/>
    </row>
    <row r="16" spans="1:13" x14ac:dyDescent="0.3">
      <c r="B16" s="117"/>
      <c r="C16" s="117"/>
      <c r="D16" s="117"/>
      <c r="E16" s="117"/>
      <c r="F16" s="117"/>
      <c r="G16" s="117"/>
      <c r="H16" s="117"/>
      <c r="I16" s="117"/>
      <c r="J16" s="117"/>
      <c r="K16" s="117"/>
    </row>
    <row r="17" spans="2:11" x14ac:dyDescent="0.3">
      <c r="B17" s="117"/>
      <c r="C17" s="117"/>
      <c r="D17" s="117"/>
      <c r="E17" s="117"/>
      <c r="F17" s="117"/>
      <c r="G17" s="117"/>
      <c r="H17" s="117"/>
      <c r="I17" s="117"/>
      <c r="J17" s="117"/>
      <c r="K17" s="117"/>
    </row>
    <row r="18" spans="2:11" x14ac:dyDescent="0.3">
      <c r="B18" s="117"/>
      <c r="C18" s="117"/>
      <c r="D18" s="117"/>
      <c r="E18" s="117"/>
      <c r="F18" s="117"/>
      <c r="G18" s="117"/>
      <c r="H18" s="117"/>
      <c r="I18" s="117"/>
      <c r="J18" s="117"/>
      <c r="K18" s="117"/>
    </row>
    <row r="19" spans="2:11" x14ac:dyDescent="0.3">
      <c r="B19" s="117"/>
      <c r="C19" s="117"/>
      <c r="D19" s="117"/>
      <c r="E19" s="117"/>
      <c r="F19" s="117"/>
      <c r="G19" s="117"/>
      <c r="H19" s="117"/>
      <c r="I19" s="117"/>
      <c r="J19" s="117"/>
      <c r="K19" s="117"/>
    </row>
    <row r="20" spans="2:11" x14ac:dyDescent="0.3">
      <c r="B20" s="117"/>
      <c r="C20" s="117"/>
      <c r="D20" s="117"/>
      <c r="E20" s="117"/>
      <c r="F20" s="117"/>
      <c r="G20" s="117"/>
      <c r="H20" s="117"/>
      <c r="I20" s="117"/>
      <c r="J20" s="117"/>
      <c r="K20" s="117"/>
    </row>
    <row r="21" spans="2:11" x14ac:dyDescent="0.3">
      <c r="B21" s="117"/>
      <c r="C21" s="117"/>
      <c r="D21" s="117"/>
      <c r="E21" s="117"/>
      <c r="F21" s="117"/>
      <c r="G21" s="117"/>
      <c r="H21" s="117"/>
      <c r="I21" s="117"/>
      <c r="J21" s="117"/>
      <c r="K21" s="117"/>
    </row>
    <row r="22" spans="2:11" x14ac:dyDescent="0.3">
      <c r="B22" s="117"/>
      <c r="C22" s="117"/>
      <c r="D22" s="117"/>
      <c r="E22" s="117"/>
      <c r="F22" s="117"/>
      <c r="G22" s="117"/>
      <c r="H22" s="117"/>
      <c r="I22" s="117"/>
      <c r="J22" s="117"/>
      <c r="K22" s="117"/>
    </row>
    <row r="23" spans="2:11" x14ac:dyDescent="0.3">
      <c r="B23" s="117"/>
      <c r="C23" s="117"/>
      <c r="D23" s="117"/>
      <c r="E23" s="117"/>
      <c r="F23" s="117"/>
      <c r="G23" s="117"/>
      <c r="H23" s="117"/>
      <c r="I23" s="117"/>
      <c r="J23" s="117"/>
      <c r="K23" s="117"/>
    </row>
    <row r="24" spans="2:11" x14ac:dyDescent="0.3">
      <c r="B24" s="117"/>
      <c r="C24" s="117"/>
      <c r="D24" s="117"/>
      <c r="E24" s="117"/>
      <c r="F24" s="117"/>
      <c r="G24" s="117"/>
      <c r="H24" s="117"/>
      <c r="I24" s="117"/>
      <c r="J24" s="117"/>
      <c r="K24" s="117"/>
    </row>
    <row r="34" spans="1:1" x14ac:dyDescent="0.3">
      <c r="A34" s="126" t="s">
        <v>66</v>
      </c>
    </row>
  </sheetData>
  <mergeCells count="1">
    <mergeCell ref="A2:A5"/>
  </mergeCells>
  <pageMargins left="0.75" right="0.75" top="1" bottom="1" header="0.5" footer="0.5"/>
  <pageSetup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F076B-5C95-4343-AE25-CC0BFA22CE92}">
  <dimension ref="A1:F16"/>
  <sheetViews>
    <sheetView zoomScaleNormal="100" workbookViewId="0">
      <selection activeCell="B4" sqref="B4:F11"/>
    </sheetView>
  </sheetViews>
  <sheetFormatPr defaultRowHeight="12.75" x14ac:dyDescent="0.2"/>
  <cols>
    <col min="1" max="1" width="2.42578125" style="128" customWidth="1"/>
    <col min="2" max="2" width="26.140625" style="103" customWidth="1"/>
    <col min="3" max="5" width="8.140625" style="103" customWidth="1"/>
    <col min="6" max="6" width="8.5703125" style="103" bestFit="1" customWidth="1"/>
    <col min="7" max="16384" width="9.140625" style="103"/>
  </cols>
  <sheetData>
    <row r="1" spans="2:6" ht="15.75" thickBot="1" x14ac:dyDescent="0.35">
      <c r="B1" s="104" t="s">
        <v>134</v>
      </c>
    </row>
    <row r="2" spans="2:6" ht="15" x14ac:dyDescent="0.25">
      <c r="B2" s="163"/>
      <c r="C2" s="164" t="s">
        <v>79</v>
      </c>
      <c r="D2" s="164" t="s">
        <v>79</v>
      </c>
      <c r="E2" s="164" t="s">
        <v>79</v>
      </c>
      <c r="F2" s="165" t="s">
        <v>80</v>
      </c>
    </row>
    <row r="3" spans="2:6" ht="15.75" thickBot="1" x14ac:dyDescent="0.3">
      <c r="B3" s="166" t="s">
        <v>106</v>
      </c>
      <c r="C3" s="167">
        <v>2022</v>
      </c>
      <c r="D3" s="167">
        <v>2023</v>
      </c>
      <c r="E3" s="167">
        <v>2024</v>
      </c>
      <c r="F3" s="168" t="s">
        <v>74</v>
      </c>
    </row>
    <row r="4" spans="2:6" ht="16.5" x14ac:dyDescent="0.3">
      <c r="B4" s="169" t="s">
        <v>107</v>
      </c>
      <c r="C4" s="170">
        <v>116</v>
      </c>
      <c r="D4" s="170">
        <v>104</v>
      </c>
      <c r="E4" s="170">
        <v>116</v>
      </c>
      <c r="F4" s="171">
        <f>(E4/D4-1)*100</f>
        <v>11.538461538461542</v>
      </c>
    </row>
    <row r="5" spans="2:6" ht="16.5" x14ac:dyDescent="0.3">
      <c r="B5" s="140" t="s">
        <v>108</v>
      </c>
      <c r="C5" s="170">
        <v>2236</v>
      </c>
      <c r="D5" s="170">
        <v>2354</v>
      </c>
      <c r="E5" s="170">
        <v>2371</v>
      </c>
      <c r="F5" s="171">
        <f>(E5/D5-1)*100</f>
        <v>0.72217502124043431</v>
      </c>
    </row>
    <row r="6" spans="2:6" ht="16.5" x14ac:dyDescent="0.3">
      <c r="B6" s="140" t="s">
        <v>109</v>
      </c>
      <c r="C6" s="170">
        <v>272</v>
      </c>
      <c r="D6" s="170">
        <v>254</v>
      </c>
      <c r="E6" s="170">
        <v>226</v>
      </c>
      <c r="F6" s="171">
        <f>(E6/D6-1)*100</f>
        <v>-11.023622047244096</v>
      </c>
    </row>
    <row r="7" spans="2:6" ht="16.5" x14ac:dyDescent="0.3">
      <c r="B7" s="140" t="s">
        <v>110</v>
      </c>
      <c r="C7" s="170">
        <v>3</v>
      </c>
      <c r="D7" s="170">
        <v>3</v>
      </c>
      <c r="E7" s="170">
        <v>3</v>
      </c>
      <c r="F7" s="171">
        <f>(E7/D7-1)*100</f>
        <v>0</v>
      </c>
    </row>
    <row r="8" spans="2:6" ht="16.5" x14ac:dyDescent="0.3">
      <c r="B8" s="140" t="s">
        <v>111</v>
      </c>
      <c r="C8" s="170">
        <v>1</v>
      </c>
      <c r="D8" s="170">
        <v>0</v>
      </c>
      <c r="E8" s="170">
        <v>0</v>
      </c>
      <c r="F8" s="172" t="s">
        <v>91</v>
      </c>
    </row>
    <row r="9" spans="2:6" ht="16.5" x14ac:dyDescent="0.3">
      <c r="B9" s="140" t="s">
        <v>112</v>
      </c>
      <c r="C9" s="170">
        <v>38</v>
      </c>
      <c r="D9" s="170">
        <v>39</v>
      </c>
      <c r="E9" s="170">
        <v>35</v>
      </c>
      <c r="F9" s="171">
        <f>(E9/D9-1)*100</f>
        <v>-10.256410256410254</v>
      </c>
    </row>
    <row r="10" spans="2:6" ht="16.5" x14ac:dyDescent="0.3">
      <c r="B10" s="173" t="s">
        <v>113</v>
      </c>
      <c r="C10" s="174">
        <v>1</v>
      </c>
      <c r="D10" s="174">
        <v>1</v>
      </c>
      <c r="E10" s="174">
        <v>0</v>
      </c>
      <c r="F10" s="171">
        <f>(E10/D10-1)*100</f>
        <v>-100</v>
      </c>
    </row>
    <row r="11" spans="2:6" ht="15.75" thickBot="1" x14ac:dyDescent="0.3">
      <c r="B11" s="175" t="s">
        <v>57</v>
      </c>
      <c r="C11" s="154">
        <f>SUM(C4:C10)</f>
        <v>2667</v>
      </c>
      <c r="D11" s="154">
        <f>SUM(D4:D10)</f>
        <v>2755</v>
      </c>
      <c r="E11" s="154">
        <f>SUM(E4:E10)</f>
        <v>2751</v>
      </c>
      <c r="F11" s="176">
        <f>(E11/D11-1)*100</f>
        <v>-0.14519056261342866</v>
      </c>
    </row>
    <row r="12" spans="2:6" s="128" customFormat="1" ht="18" customHeight="1" thickBot="1" x14ac:dyDescent="0.3">
      <c r="B12" s="127" t="s">
        <v>114</v>
      </c>
    </row>
    <row r="13" spans="2:6" s="128" customFormat="1" x14ac:dyDescent="0.2"/>
    <row r="14" spans="2:6" s="128" customFormat="1" x14ac:dyDescent="0.2"/>
    <row r="15" spans="2:6" s="128" customFormat="1" x14ac:dyDescent="0.2"/>
    <row r="16" spans="2:6" s="128" customFormat="1" x14ac:dyDescent="0.2"/>
  </sheetData>
  <pageMargins left="0.75" right="0.75" top="1" bottom="1" header="0.5" footer="0.5"/>
  <pageSetup orientation="portrait" r:id="rId1"/>
  <headerFooter alignWithMargins="0"/>
  <ignoredErrors>
    <ignoredError sqref="C11:E11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D880-3BAA-4376-9971-6DE7C6539F55}">
  <dimension ref="B1:F20"/>
  <sheetViews>
    <sheetView zoomScaleNormal="100" workbookViewId="0">
      <selection activeCell="E22" sqref="E22"/>
    </sheetView>
  </sheetViews>
  <sheetFormatPr defaultRowHeight="12.75" x14ac:dyDescent="0.2"/>
  <cols>
    <col min="1" max="1" width="1.42578125" style="103" customWidth="1"/>
    <col min="2" max="2" width="26.140625" style="103" customWidth="1"/>
    <col min="3" max="5" width="8.140625" style="103" customWidth="1"/>
    <col min="6" max="6" width="8.5703125" style="103" bestFit="1" customWidth="1"/>
    <col min="7" max="16384" width="9.140625" style="103"/>
  </cols>
  <sheetData>
    <row r="1" spans="2:6" ht="15.75" customHeight="1" thickBot="1" x14ac:dyDescent="0.35">
      <c r="B1" s="105" t="s">
        <v>135</v>
      </c>
    </row>
    <row r="2" spans="2:6" ht="15" x14ac:dyDescent="0.25">
      <c r="B2" s="163"/>
      <c r="C2" s="164" t="s">
        <v>79</v>
      </c>
      <c r="D2" s="164" t="s">
        <v>79</v>
      </c>
      <c r="E2" s="164" t="s">
        <v>79</v>
      </c>
      <c r="F2" s="165" t="s">
        <v>80</v>
      </c>
    </row>
    <row r="3" spans="2:6" ht="15.75" thickBot="1" x14ac:dyDescent="0.3">
      <c r="B3" s="166" t="s">
        <v>106</v>
      </c>
      <c r="C3" s="167">
        <v>2022</v>
      </c>
      <c r="D3" s="167">
        <v>2023</v>
      </c>
      <c r="E3" s="167">
        <v>2024</v>
      </c>
      <c r="F3" s="168" t="s">
        <v>74</v>
      </c>
    </row>
    <row r="4" spans="2:6" ht="16.5" x14ac:dyDescent="0.3">
      <c r="B4" s="140" t="s">
        <v>107</v>
      </c>
      <c r="C4" s="177">
        <v>15.716580815</v>
      </c>
      <c r="D4" s="177">
        <v>18.75404984</v>
      </c>
      <c r="E4" s="177">
        <v>6.9863745310000001</v>
      </c>
      <c r="F4" s="178">
        <f>(E4/D4-1)*100</f>
        <v>-62.747382082247896</v>
      </c>
    </row>
    <row r="5" spans="2:6" ht="16.5" x14ac:dyDescent="0.3">
      <c r="B5" s="140" t="s">
        <v>108</v>
      </c>
      <c r="C5" s="177">
        <v>636.31318845099997</v>
      </c>
      <c r="D5" s="177">
        <v>659.10745650900003</v>
      </c>
      <c r="E5" s="177">
        <v>729.602429035</v>
      </c>
      <c r="F5" s="178">
        <f>(E5/D5-1)*100</f>
        <v>10.695520408672143</v>
      </c>
    </row>
    <row r="6" spans="2:6" ht="33" x14ac:dyDescent="0.3">
      <c r="B6" s="179" t="s">
        <v>115</v>
      </c>
      <c r="C6" s="180">
        <v>149.495333958</v>
      </c>
      <c r="D6" s="180">
        <v>152.33489709</v>
      </c>
      <c r="E6" s="180">
        <v>138.705922493</v>
      </c>
      <c r="F6" s="181">
        <f>(E6/D6-1)*100</f>
        <v>-8.9467186162524257</v>
      </c>
    </row>
    <row r="7" spans="2:6" ht="16.5" x14ac:dyDescent="0.3">
      <c r="B7" s="140" t="s">
        <v>110</v>
      </c>
      <c r="C7" s="177">
        <v>0.55774918900000003</v>
      </c>
      <c r="D7" s="177">
        <v>0.47599121900000002</v>
      </c>
      <c r="E7" s="177">
        <v>0.508657048</v>
      </c>
      <c r="F7" s="178">
        <f>(E7/D7-1)*100</f>
        <v>6.8626957170821123</v>
      </c>
    </row>
    <row r="8" spans="2:6" ht="16.5" x14ac:dyDescent="0.3">
      <c r="B8" s="140" t="s">
        <v>111</v>
      </c>
      <c r="C8" s="160">
        <v>0.13760032</v>
      </c>
      <c r="D8" s="160">
        <v>0</v>
      </c>
      <c r="E8" s="160">
        <v>0</v>
      </c>
      <c r="F8" s="182" t="s">
        <v>91</v>
      </c>
    </row>
    <row r="9" spans="2:6" ht="14.45" customHeight="1" x14ac:dyDescent="0.3">
      <c r="B9" s="140" t="s">
        <v>112</v>
      </c>
      <c r="C9" s="160">
        <v>4.9123989530000003</v>
      </c>
      <c r="D9" s="160">
        <v>4.4831341</v>
      </c>
      <c r="E9" s="160">
        <v>3.8781341</v>
      </c>
      <c r="F9" s="178">
        <f>(E9/D9-1)*100</f>
        <v>-13.495023492605318</v>
      </c>
    </row>
    <row r="10" spans="2:6" ht="15" customHeight="1" x14ac:dyDescent="0.3">
      <c r="B10" s="173" t="s">
        <v>113</v>
      </c>
      <c r="C10" s="183">
        <v>0.46040262399999998</v>
      </c>
      <c r="D10" s="183">
        <v>0.41174447400000003</v>
      </c>
      <c r="E10" s="183">
        <v>0</v>
      </c>
      <c r="F10" s="178">
        <f>(E10/D10-1)*100</f>
        <v>-100</v>
      </c>
    </row>
    <row r="11" spans="2:6" ht="15" customHeight="1" thickBot="1" x14ac:dyDescent="0.35">
      <c r="B11" s="184" t="s">
        <v>57</v>
      </c>
      <c r="C11" s="185">
        <f>SUM(C4:C10)</f>
        <v>807.59325431000013</v>
      </c>
      <c r="D11" s="185">
        <f>SUM(D4:D10)</f>
        <v>835.56727323200005</v>
      </c>
      <c r="E11" s="185">
        <f>SUM(E4:E10)</f>
        <v>879.68151720700007</v>
      </c>
      <c r="F11" s="186">
        <f>(E11/D11-1)*100</f>
        <v>5.2795562234462245</v>
      </c>
    </row>
    <row r="12" spans="2:6" ht="13.5" customHeight="1" thickBot="1" x14ac:dyDescent="0.3">
      <c r="B12" s="106" t="s">
        <v>114</v>
      </c>
    </row>
    <row r="13" spans="2:6" ht="12.6" customHeight="1" x14ac:dyDescent="0.2"/>
    <row r="14" spans="2:6" ht="12.95" customHeight="1" x14ac:dyDescent="0.2"/>
    <row r="15" spans="2:6" ht="18.75" customHeight="1" x14ac:dyDescent="0.2">
      <c r="C15" s="107"/>
      <c r="D15" s="107"/>
      <c r="E15" s="107"/>
      <c r="F15" s="107"/>
    </row>
    <row r="16" spans="2:6" ht="12.75" customHeight="1" x14ac:dyDescent="0.2">
      <c r="C16" s="107"/>
      <c r="D16" s="107"/>
      <c r="E16" s="107"/>
      <c r="F16" s="107"/>
    </row>
    <row r="17" spans="3:6" ht="13.5" customHeight="1" x14ac:dyDescent="0.2">
      <c r="C17" s="107"/>
      <c r="D17" s="107"/>
      <c r="E17" s="107"/>
      <c r="F17" s="107"/>
    </row>
    <row r="18" spans="3:6" ht="12.75" customHeight="1" x14ac:dyDescent="0.2">
      <c r="C18" s="108"/>
      <c r="D18" s="108"/>
      <c r="E18" s="108"/>
      <c r="F18" s="108"/>
    </row>
    <row r="19" spans="3:6" ht="13.5" customHeight="1" x14ac:dyDescent="0.2">
      <c r="C19" s="107"/>
      <c r="D19" s="107"/>
      <c r="E19" s="107"/>
      <c r="F19" s="107"/>
    </row>
    <row r="20" spans="3:6" ht="12.75" customHeight="1" x14ac:dyDescent="0.2">
      <c r="C20" s="107"/>
      <c r="D20" s="107"/>
      <c r="E20" s="107"/>
      <c r="F20" s="107"/>
    </row>
  </sheetData>
  <pageMargins left="0.75" right="0.75" top="1" bottom="1" header="0.5" footer="0.5"/>
  <pageSetup orientation="portrait" r:id="rId1"/>
  <headerFooter alignWithMargins="0"/>
  <ignoredErrors>
    <ignoredError sqref="C11:E1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FCA9-5E63-4691-BD19-2F4711437DBD}">
  <dimension ref="B1:H20"/>
  <sheetViews>
    <sheetView zoomScaleNormal="100" workbookViewId="0">
      <selection activeCell="D24" sqref="D24"/>
    </sheetView>
  </sheetViews>
  <sheetFormatPr defaultRowHeight="12.75" x14ac:dyDescent="0.2"/>
  <cols>
    <col min="1" max="1" width="2.140625" style="103" customWidth="1"/>
    <col min="2" max="2" width="16" style="103" customWidth="1"/>
    <col min="3" max="3" width="9.140625" style="103" hidden="1" customWidth="1"/>
    <col min="4" max="4" width="9.140625" style="103" customWidth="1"/>
    <col min="5" max="16384" width="9.140625" style="103"/>
  </cols>
  <sheetData>
    <row r="1" spans="2:8" ht="15" x14ac:dyDescent="0.25">
      <c r="B1" s="129" t="s">
        <v>136</v>
      </c>
      <c r="C1" s="129"/>
      <c r="D1" s="129"/>
    </row>
    <row r="2" spans="2:8" ht="23.65" customHeight="1" thickBot="1" x14ac:dyDescent="0.35">
      <c r="B2" s="187"/>
      <c r="C2" s="188">
        <v>2019</v>
      </c>
      <c r="D2" s="188">
        <v>2020</v>
      </c>
      <c r="E2" s="188">
        <v>2021</v>
      </c>
      <c r="F2" s="188">
        <v>2022</v>
      </c>
      <c r="G2" s="188">
        <v>2023</v>
      </c>
      <c r="H2" s="188">
        <v>2024</v>
      </c>
    </row>
    <row r="3" spans="2:8" ht="15" x14ac:dyDescent="0.25">
      <c r="B3" s="137" t="s">
        <v>57</v>
      </c>
      <c r="C3" s="189">
        <f t="shared" ref="C3:H3" si="0">SUM(C4:C9)</f>
        <v>3440</v>
      </c>
      <c r="D3" s="189">
        <f t="shared" si="0"/>
        <v>3188</v>
      </c>
      <c r="E3" s="189">
        <f t="shared" si="0"/>
        <v>4650</v>
      </c>
      <c r="F3" s="189">
        <f t="shared" si="0"/>
        <v>3974</v>
      </c>
      <c r="G3" s="189">
        <f t="shared" si="0"/>
        <v>2588</v>
      </c>
      <c r="H3" s="189">
        <f t="shared" si="0"/>
        <v>2851</v>
      </c>
    </row>
    <row r="4" spans="2:8" ht="16.5" x14ac:dyDescent="0.3">
      <c r="B4" s="140" t="s">
        <v>116</v>
      </c>
      <c r="C4" s="170">
        <v>2779</v>
      </c>
      <c r="D4" s="170">
        <v>2530</v>
      </c>
      <c r="E4" s="170">
        <v>3669</v>
      </c>
      <c r="F4" s="170">
        <f>1249+820+1034</f>
        <v>3103</v>
      </c>
      <c r="G4" s="170">
        <v>1998</v>
      </c>
      <c r="H4" s="170">
        <f>896+627+708</f>
        <v>2231</v>
      </c>
    </row>
    <row r="5" spans="2:8" ht="16.5" x14ac:dyDescent="0.3">
      <c r="B5" s="140" t="s">
        <v>117</v>
      </c>
      <c r="C5" s="170">
        <v>10</v>
      </c>
      <c r="D5" s="170">
        <v>1</v>
      </c>
      <c r="E5" s="170">
        <v>6</v>
      </c>
      <c r="F5" s="170">
        <v>6</v>
      </c>
      <c r="G5" s="170">
        <v>1</v>
      </c>
      <c r="H5" s="170">
        <v>1</v>
      </c>
    </row>
    <row r="6" spans="2:8" ht="16.5" x14ac:dyDescent="0.3">
      <c r="B6" s="140" t="s">
        <v>118</v>
      </c>
      <c r="C6" s="170">
        <v>213</v>
      </c>
      <c r="D6" s="170">
        <v>187</v>
      </c>
      <c r="E6" s="170">
        <v>263</v>
      </c>
      <c r="F6" s="170">
        <f>63+77+93</f>
        <v>233</v>
      </c>
      <c r="G6" s="170">
        <v>218</v>
      </c>
      <c r="H6" s="170">
        <f>57+63+55</f>
        <v>175</v>
      </c>
    </row>
    <row r="7" spans="2:8" ht="16.5" x14ac:dyDescent="0.3">
      <c r="B7" s="140" t="s">
        <v>119</v>
      </c>
      <c r="C7" s="170">
        <v>180</v>
      </c>
      <c r="D7" s="170">
        <v>216</v>
      </c>
      <c r="E7" s="170">
        <v>227</v>
      </c>
      <c r="F7" s="170">
        <f>91+87+89</f>
        <v>267</v>
      </c>
      <c r="G7" s="170">
        <v>167</v>
      </c>
      <c r="H7" s="170">
        <f>51+55+62</f>
        <v>168</v>
      </c>
    </row>
    <row r="8" spans="2:8" ht="16.5" x14ac:dyDescent="0.3">
      <c r="B8" s="140" t="s">
        <v>120</v>
      </c>
      <c r="C8" s="170">
        <v>16</v>
      </c>
      <c r="D8" s="170">
        <v>11</v>
      </c>
      <c r="E8" s="170">
        <v>26</v>
      </c>
      <c r="F8" s="170">
        <f>17+33+31</f>
        <v>81</v>
      </c>
      <c r="G8" s="170">
        <v>46</v>
      </c>
      <c r="H8" s="170">
        <f>38+48</f>
        <v>86</v>
      </c>
    </row>
    <row r="9" spans="2:8" ht="16.5" x14ac:dyDescent="0.3">
      <c r="B9" s="184" t="s">
        <v>121</v>
      </c>
      <c r="C9" s="170">
        <v>242</v>
      </c>
      <c r="D9" s="170">
        <v>243</v>
      </c>
      <c r="E9" s="170">
        <v>459</v>
      </c>
      <c r="F9" s="170">
        <f>87+88+109</f>
        <v>284</v>
      </c>
      <c r="G9" s="170">
        <v>158</v>
      </c>
      <c r="H9" s="170">
        <f>52+56+82</f>
        <v>190</v>
      </c>
    </row>
    <row r="10" spans="2:8" ht="16.5" x14ac:dyDescent="0.3">
      <c r="B10" s="173"/>
      <c r="C10" s="174"/>
      <c r="D10" s="174"/>
      <c r="E10" s="174"/>
      <c r="F10" s="174"/>
      <c r="G10" s="174"/>
      <c r="H10" s="174"/>
    </row>
    <row r="11" spans="2:8" ht="16.5" customHeight="1" x14ac:dyDescent="0.25">
      <c r="B11" s="190"/>
      <c r="C11" s="191"/>
      <c r="D11" s="554" t="s">
        <v>122</v>
      </c>
      <c r="E11" s="554"/>
      <c r="F11" s="554"/>
      <c r="G11" s="554"/>
      <c r="H11" s="192"/>
    </row>
    <row r="12" spans="2:8" ht="15" x14ac:dyDescent="0.25">
      <c r="B12" s="143" t="s">
        <v>57</v>
      </c>
      <c r="C12" s="193"/>
      <c r="D12" s="193">
        <f t="shared" ref="D12:H17" si="1">(D3/C3-1)*100</f>
        <v>-7.3255813953488342</v>
      </c>
      <c r="E12" s="193">
        <f>(E3/D3-1)*100</f>
        <v>45.859473023839392</v>
      </c>
      <c r="F12" s="193">
        <f>(F3/E3-1)*100</f>
        <v>-14.537634408602152</v>
      </c>
      <c r="G12" s="193">
        <f t="shared" si="1"/>
        <v>-34.876698540513338</v>
      </c>
      <c r="H12" s="193">
        <f t="shared" si="1"/>
        <v>10.162287480680066</v>
      </c>
    </row>
    <row r="13" spans="2:8" ht="16.5" x14ac:dyDescent="0.3">
      <c r="B13" s="140" t="s">
        <v>116</v>
      </c>
      <c r="C13" s="194"/>
      <c r="D13" s="194">
        <f t="shared" si="1"/>
        <v>-8.9600575746671467</v>
      </c>
      <c r="E13" s="194">
        <f t="shared" ref="E13:E18" si="2">(E4/D4-1)*100</f>
        <v>45.019762845849812</v>
      </c>
      <c r="F13" s="194">
        <f t="shared" si="1"/>
        <v>-15.426546742981738</v>
      </c>
      <c r="G13" s="194">
        <f t="shared" si="1"/>
        <v>-35.610699323235586</v>
      </c>
      <c r="H13" s="194">
        <f t="shared" si="1"/>
        <v>11.661661661661672</v>
      </c>
    </row>
    <row r="14" spans="2:8" ht="16.5" x14ac:dyDescent="0.3">
      <c r="B14" s="140" t="s">
        <v>117</v>
      </c>
      <c r="C14" s="194"/>
      <c r="D14" s="194">
        <f t="shared" si="1"/>
        <v>-90</v>
      </c>
      <c r="E14" s="194">
        <f t="shared" si="2"/>
        <v>500</v>
      </c>
      <c r="F14" s="194">
        <f>(F5/E5-1)*100</f>
        <v>0</v>
      </c>
      <c r="G14" s="194">
        <f t="shared" si="1"/>
        <v>-83.333333333333343</v>
      </c>
      <c r="H14" s="194">
        <f>(H5/G5-1)*100</f>
        <v>0</v>
      </c>
    </row>
    <row r="15" spans="2:8" ht="16.5" x14ac:dyDescent="0.3">
      <c r="B15" s="140" t="s">
        <v>118</v>
      </c>
      <c r="C15" s="194"/>
      <c r="D15" s="194">
        <f t="shared" si="1"/>
        <v>-12.20657276995305</v>
      </c>
      <c r="E15" s="194">
        <f t="shared" si="2"/>
        <v>40.64171122994653</v>
      </c>
      <c r="F15" s="194">
        <f t="shared" si="1"/>
        <v>-11.406844106463875</v>
      </c>
      <c r="G15" s="194">
        <f t="shared" si="1"/>
        <v>-6.4377682403433445</v>
      </c>
      <c r="H15" s="194">
        <f t="shared" si="1"/>
        <v>-19.72477064220184</v>
      </c>
    </row>
    <row r="16" spans="2:8" ht="16.5" x14ac:dyDescent="0.3">
      <c r="B16" s="140" t="s">
        <v>119</v>
      </c>
      <c r="C16" s="194"/>
      <c r="D16" s="194">
        <f t="shared" si="1"/>
        <v>19.999999999999996</v>
      </c>
      <c r="E16" s="194">
        <f t="shared" si="2"/>
        <v>5.0925925925925819</v>
      </c>
      <c r="F16" s="194">
        <f>(F7/E7-1)*100</f>
        <v>17.621145374449341</v>
      </c>
      <c r="G16" s="194">
        <f t="shared" si="1"/>
        <v>-37.453183520599254</v>
      </c>
      <c r="H16" s="194">
        <f t="shared" si="1"/>
        <v>0.59880239520957446</v>
      </c>
    </row>
    <row r="17" spans="2:8" ht="16.5" x14ac:dyDescent="0.3">
      <c r="B17" s="140" t="s">
        <v>120</v>
      </c>
      <c r="C17" s="194"/>
      <c r="D17" s="194">
        <f t="shared" si="1"/>
        <v>-31.25</v>
      </c>
      <c r="E17" s="194">
        <f t="shared" si="2"/>
        <v>136.36363636363637</v>
      </c>
      <c r="F17" s="194">
        <f t="shared" si="1"/>
        <v>211.53846153846155</v>
      </c>
      <c r="G17" s="194">
        <f t="shared" si="1"/>
        <v>-43.20987654320988</v>
      </c>
      <c r="H17" s="194">
        <f t="shared" si="1"/>
        <v>86.956521739130437</v>
      </c>
    </row>
    <row r="18" spans="2:8" ht="17.25" thickBot="1" x14ac:dyDescent="0.35">
      <c r="B18" s="145" t="s">
        <v>121</v>
      </c>
      <c r="C18" s="195"/>
      <c r="D18" s="195">
        <f>(D9/C9-1)*100</f>
        <v>0.41322314049587749</v>
      </c>
      <c r="E18" s="195">
        <f t="shared" si="2"/>
        <v>88.888888888888886</v>
      </c>
      <c r="F18" s="195">
        <f>(F9/E9-1)*100</f>
        <v>-38.126361655773422</v>
      </c>
      <c r="G18" s="195">
        <f>(G9/F9-1)*100</f>
        <v>-44.366197183098585</v>
      </c>
      <c r="H18" s="195">
        <f>(H9/G9-1)*100</f>
        <v>20.253164556962023</v>
      </c>
    </row>
    <row r="19" spans="2:8" ht="14.25" thickBot="1" x14ac:dyDescent="0.3">
      <c r="B19" s="109" t="s">
        <v>123</v>
      </c>
    </row>
    <row r="20" spans="2:8" ht="13.5" x14ac:dyDescent="0.2">
      <c r="B20" s="64" t="s">
        <v>358</v>
      </c>
    </row>
  </sheetData>
  <mergeCells count="1">
    <mergeCell ref="D11:G11"/>
  </mergeCells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B637-2AC0-41BA-A720-FB6DBB8E3B3C}">
  <dimension ref="B1:F15"/>
  <sheetViews>
    <sheetView zoomScaleNormal="100" workbookViewId="0">
      <selection activeCell="G19" sqref="G19"/>
    </sheetView>
  </sheetViews>
  <sheetFormatPr defaultColWidth="8.85546875" defaultRowHeight="13.5" x14ac:dyDescent="0.25"/>
  <cols>
    <col min="1" max="1" width="2.5703125" style="87" customWidth="1"/>
    <col min="2" max="2" width="22.5703125" style="87" customWidth="1"/>
    <col min="3" max="5" width="10.42578125" style="87" bestFit="1" customWidth="1"/>
    <col min="6" max="16384" width="8.85546875" style="87"/>
  </cols>
  <sheetData>
    <row r="1" spans="2:6" ht="15" thickBot="1" x14ac:dyDescent="0.3">
      <c r="B1" s="130" t="s">
        <v>137</v>
      </c>
      <c r="C1" s="110"/>
      <c r="D1" s="110"/>
      <c r="E1" s="110"/>
      <c r="F1" s="110"/>
    </row>
    <row r="2" spans="2:6" ht="17.25" thickBot="1" x14ac:dyDescent="0.35">
      <c r="B2" s="196"/>
      <c r="C2" s="197">
        <v>2021</v>
      </c>
      <c r="D2" s="197">
        <v>2022</v>
      </c>
      <c r="E2" s="197">
        <v>2023</v>
      </c>
      <c r="F2" s="197">
        <v>2024</v>
      </c>
    </row>
    <row r="3" spans="2:6" ht="15" x14ac:dyDescent="0.25">
      <c r="B3" s="198" t="s">
        <v>57</v>
      </c>
      <c r="C3" s="199">
        <f>SUM(C4:C7)</f>
        <v>1412</v>
      </c>
      <c r="D3" s="199">
        <f>SUM(D4:D7)</f>
        <v>1393</v>
      </c>
      <c r="E3" s="199">
        <f>SUM(E4:E7)</f>
        <v>960</v>
      </c>
      <c r="F3" s="199">
        <f>SUM(F4:F7)</f>
        <v>935</v>
      </c>
    </row>
    <row r="4" spans="2:6" ht="16.5" x14ac:dyDescent="0.3">
      <c r="B4" s="200" t="s">
        <v>124</v>
      </c>
      <c r="C4" s="201">
        <v>1375</v>
      </c>
      <c r="D4" s="201">
        <f>454+428+456</f>
        <v>1338</v>
      </c>
      <c r="E4" s="201">
        <f>268+296+341</f>
        <v>905</v>
      </c>
      <c r="F4" s="201">
        <v>901</v>
      </c>
    </row>
    <row r="5" spans="2:6" ht="16.5" x14ac:dyDescent="0.3">
      <c r="B5" s="200" t="s">
        <v>125</v>
      </c>
      <c r="C5" s="201">
        <v>35</v>
      </c>
      <c r="D5" s="201">
        <f>23+12+18</f>
        <v>53</v>
      </c>
      <c r="E5" s="201">
        <f>29+14+10</f>
        <v>53</v>
      </c>
      <c r="F5" s="201">
        <v>33</v>
      </c>
    </row>
    <row r="6" spans="2:6" ht="16.5" x14ac:dyDescent="0.3">
      <c r="B6" s="200" t="s">
        <v>126</v>
      </c>
      <c r="C6" s="201">
        <v>0</v>
      </c>
      <c r="D6" s="201">
        <v>0</v>
      </c>
      <c r="E6" s="201">
        <v>0</v>
      </c>
      <c r="F6" s="201">
        <v>1</v>
      </c>
    </row>
    <row r="7" spans="2:6" ht="16.5" x14ac:dyDescent="0.3">
      <c r="B7" s="200" t="s">
        <v>127</v>
      </c>
      <c r="C7" s="201">
        <v>2</v>
      </c>
      <c r="D7" s="201">
        <v>2</v>
      </c>
      <c r="E7" s="201">
        <v>2</v>
      </c>
      <c r="F7" s="201">
        <v>0</v>
      </c>
    </row>
    <row r="8" spans="2:6" ht="16.5" x14ac:dyDescent="0.3">
      <c r="B8" s="202"/>
      <c r="C8" s="202"/>
      <c r="D8" s="202"/>
      <c r="E8" s="202"/>
      <c r="F8" s="202"/>
    </row>
    <row r="9" spans="2:6" ht="15" x14ac:dyDescent="0.25">
      <c r="B9" s="203"/>
      <c r="C9" s="204"/>
      <c r="D9" s="203" t="s">
        <v>122</v>
      </c>
      <c r="E9" s="203"/>
      <c r="F9" s="203"/>
    </row>
    <row r="10" spans="2:6" ht="15" x14ac:dyDescent="0.25">
      <c r="B10" s="198" t="s">
        <v>57</v>
      </c>
      <c r="C10" s="205">
        <v>12.420382165605105</v>
      </c>
      <c r="D10" s="205">
        <f t="shared" ref="D10:F12" si="0">(D3/C3-1)*100</f>
        <v>-1.3456090651558061</v>
      </c>
      <c r="E10" s="205">
        <f t="shared" si="0"/>
        <v>-31.083991385498923</v>
      </c>
      <c r="F10" s="205">
        <f t="shared" si="0"/>
        <v>-2.604166666666663</v>
      </c>
    </row>
    <row r="11" spans="2:6" ht="16.5" x14ac:dyDescent="0.3">
      <c r="B11" s="200" t="s">
        <v>124</v>
      </c>
      <c r="C11" s="182">
        <v>13.54252683732453</v>
      </c>
      <c r="D11" s="182">
        <f t="shared" si="0"/>
        <v>-2.6909090909090883</v>
      </c>
      <c r="E11" s="182">
        <f t="shared" si="0"/>
        <v>-32.361733931240657</v>
      </c>
      <c r="F11" s="182">
        <f t="shared" si="0"/>
        <v>-0.44198895027623974</v>
      </c>
    </row>
    <row r="12" spans="2:6" ht="16.5" x14ac:dyDescent="0.3">
      <c r="B12" s="200" t="s">
        <v>125</v>
      </c>
      <c r="C12" s="182">
        <v>-22.222222222222221</v>
      </c>
      <c r="D12" s="182">
        <f t="shared" si="0"/>
        <v>51.428571428571423</v>
      </c>
      <c r="E12" s="182">
        <f>(E5/D5-1)*100</f>
        <v>0</v>
      </c>
      <c r="F12" s="182">
        <f>(F5/E5-1)*100</f>
        <v>-37.735849056603776</v>
      </c>
    </row>
    <row r="13" spans="2:6" ht="16.5" x14ac:dyDescent="0.3">
      <c r="B13" s="200" t="s">
        <v>128</v>
      </c>
      <c r="C13" s="182">
        <v>0</v>
      </c>
      <c r="D13" s="182">
        <v>0</v>
      </c>
      <c r="E13" s="182">
        <v>0</v>
      </c>
      <c r="F13" s="182">
        <v>0</v>
      </c>
    </row>
    <row r="14" spans="2:6" ht="17.25" thickBot="1" x14ac:dyDescent="0.35">
      <c r="B14" s="206" t="s">
        <v>127</v>
      </c>
      <c r="C14" s="207">
        <v>0</v>
      </c>
      <c r="D14" s="207">
        <f>(D7/C7-1)*100</f>
        <v>0</v>
      </c>
      <c r="E14" s="207">
        <f>(E7/D7-1)*100</f>
        <v>0</v>
      </c>
      <c r="F14" s="207">
        <f>(F7/E7-1)*100</f>
        <v>-100</v>
      </c>
    </row>
    <row r="15" spans="2:6" x14ac:dyDescent="0.25">
      <c r="B15" s="87" t="s">
        <v>123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681E-A83A-4A90-8CAB-6FD60D049E2E}">
  <dimension ref="A1:E9"/>
  <sheetViews>
    <sheetView workbookViewId="0"/>
  </sheetViews>
  <sheetFormatPr defaultRowHeight="15" x14ac:dyDescent="0.25"/>
  <cols>
    <col min="1" max="1" width="21" bestFit="1" customWidth="1"/>
    <col min="5" max="5" width="10.5703125" bestFit="1" customWidth="1"/>
  </cols>
  <sheetData>
    <row r="1" spans="1:5" x14ac:dyDescent="0.25">
      <c r="A1" s="32" t="s">
        <v>347</v>
      </c>
    </row>
    <row r="2" spans="1:5" ht="16.5" x14ac:dyDescent="0.3">
      <c r="A2" s="328"/>
      <c r="B2" s="328"/>
      <c r="C2" s="328"/>
      <c r="D2" s="328"/>
      <c r="E2" s="329" t="s">
        <v>223</v>
      </c>
    </row>
    <row r="3" spans="1:5" ht="17.25" thickBot="1" x14ac:dyDescent="0.35">
      <c r="A3" s="330"/>
      <c r="B3" s="330">
        <v>2021</v>
      </c>
      <c r="C3" s="330">
        <v>2022</v>
      </c>
      <c r="D3" s="330">
        <v>2023</v>
      </c>
      <c r="E3" s="331">
        <v>2024</v>
      </c>
    </row>
    <row r="4" spans="1:5" ht="16.5" x14ac:dyDescent="0.3">
      <c r="A4" s="332"/>
      <c r="B4" s="333" t="s">
        <v>224</v>
      </c>
      <c r="C4" s="333"/>
      <c r="D4" s="333"/>
      <c r="E4" s="333"/>
    </row>
    <row r="5" spans="1:5" ht="16.5" x14ac:dyDescent="0.3">
      <c r="A5" s="332" t="s">
        <v>225</v>
      </c>
      <c r="B5" s="334">
        <v>4.9049295421011996</v>
      </c>
      <c r="C5" s="334">
        <v>5.1563299197405543</v>
      </c>
      <c r="D5" s="334">
        <v>4.2</v>
      </c>
      <c r="E5" s="335">
        <v>2.8</v>
      </c>
    </row>
    <row r="6" spans="1:5" ht="16.5" x14ac:dyDescent="0.3">
      <c r="A6" s="332" t="s">
        <v>226</v>
      </c>
      <c r="B6" s="334">
        <v>3.3</v>
      </c>
      <c r="C6" s="334">
        <v>9.5</v>
      </c>
      <c r="D6" s="334">
        <v>3.8</v>
      </c>
      <c r="E6" s="335">
        <v>2.1</v>
      </c>
    </row>
    <row r="7" spans="1:5" ht="17.25" thickBot="1" x14ac:dyDescent="0.35">
      <c r="A7" s="330" t="s">
        <v>227</v>
      </c>
      <c r="B7" s="330">
        <v>5.7</v>
      </c>
      <c r="C7" s="336">
        <v>2.1</v>
      </c>
      <c r="D7" s="330">
        <v>3.3</v>
      </c>
      <c r="E7" s="337">
        <v>2.9</v>
      </c>
    </row>
    <row r="8" spans="1:5" x14ac:dyDescent="0.25">
      <c r="A8" t="s">
        <v>228</v>
      </c>
    </row>
    <row r="9" spans="1:5" x14ac:dyDescent="0.25">
      <c r="A9" t="s">
        <v>34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77FBA-F0FA-43C5-B42E-F1B9E4A21DDB}">
  <sheetPr codeName="Sheet10"/>
  <dimension ref="A1:S51"/>
  <sheetViews>
    <sheetView workbookViewId="0">
      <selection activeCell="D30" sqref="D30"/>
    </sheetView>
  </sheetViews>
  <sheetFormatPr defaultColWidth="9.140625" defaultRowHeight="15" x14ac:dyDescent="0.25"/>
  <cols>
    <col min="1" max="1" width="12.42578125" style="3" bestFit="1" customWidth="1"/>
    <col min="11" max="11" width="12" customWidth="1"/>
    <col min="12" max="12" width="9.140625" customWidth="1"/>
  </cols>
  <sheetData>
    <row r="1" spans="1:19" x14ac:dyDescent="0.25">
      <c r="B1" s="643">
        <v>44256</v>
      </c>
      <c r="C1" s="643">
        <v>44621</v>
      </c>
      <c r="D1" s="643">
        <v>44986</v>
      </c>
      <c r="E1" s="643">
        <v>45352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15.75" x14ac:dyDescent="0.3">
      <c r="A2" s="610" t="s">
        <v>366</v>
      </c>
      <c r="B2" s="572">
        <v>2.085</v>
      </c>
      <c r="C2" s="572">
        <v>57.972000000000001</v>
      </c>
      <c r="D2" s="572">
        <v>592.42799999999988</v>
      </c>
      <c r="E2" s="572">
        <v>536.81899999999996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x14ac:dyDescent="0.2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5">
      <c r="A4" s="77" t="s">
        <v>367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5">
      <c r="A6" s="5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5">
      <c r="A7" s="5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5">
      <c r="A8" s="5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5">
      <c r="A9" s="5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x14ac:dyDescent="0.25">
      <c r="A10" s="5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x14ac:dyDescent="0.2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x14ac:dyDescent="0.2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x14ac:dyDescent="0.2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ht="18.75" customHeight="1" x14ac:dyDescent="0.25">
      <c r="A17" s="64" t="s">
        <v>368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5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19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19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2:19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2:19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2:19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2:19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2:19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2:19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2:19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2:19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2:19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2:19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2:19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2:19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2:19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2:19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2:19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2:19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2:19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2:19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2:19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7840-B392-4C0D-9A43-4734ABB1249A}">
  <sheetPr codeName="Sheet8"/>
  <dimension ref="A1:R16"/>
  <sheetViews>
    <sheetView workbookViewId="0">
      <selection activeCell="D30" sqref="D30"/>
    </sheetView>
  </sheetViews>
  <sheetFormatPr defaultColWidth="9.140625" defaultRowHeight="15" x14ac:dyDescent="0.25"/>
  <cols>
    <col min="1" max="1" width="18.42578125" customWidth="1"/>
    <col min="4" max="4" width="9.140625" customWidth="1"/>
    <col min="6" max="16" width="9.140625" style="3"/>
    <col min="17" max="17" width="12" style="3" customWidth="1"/>
    <col min="18" max="18" width="9.140625" style="3" customWidth="1"/>
  </cols>
  <sheetData>
    <row r="1" spans="1:7" x14ac:dyDescent="0.25">
      <c r="A1" s="30" t="s">
        <v>364</v>
      </c>
    </row>
    <row r="2" spans="1:7" ht="30.75" thickBot="1" x14ac:dyDescent="0.3">
      <c r="A2" s="624"/>
      <c r="B2" s="625">
        <f>'[18]YTD. Tables'!X38</f>
        <v>44621</v>
      </c>
      <c r="C2" s="625">
        <f>'[18]YTD. Tables'!Y38</f>
        <v>44986</v>
      </c>
      <c r="D2" s="625">
        <f>'[18]YTD. Tables'!Z38</f>
        <v>45352</v>
      </c>
      <c r="E2" s="626" t="s">
        <v>4</v>
      </c>
      <c r="F2" s="638"/>
    </row>
    <row r="3" spans="1:7" ht="16.5" x14ac:dyDescent="0.3">
      <c r="A3" s="627"/>
      <c r="B3" s="628"/>
      <c r="C3" s="628"/>
      <c r="D3" s="628"/>
      <c r="E3" s="629"/>
      <c r="F3" s="639"/>
    </row>
    <row r="4" spans="1:7" ht="16.5" x14ac:dyDescent="0.3">
      <c r="A4" s="630" t="s">
        <v>64</v>
      </c>
      <c r="B4" s="631">
        <v>31.217000000000002</v>
      </c>
      <c r="C4" s="631">
        <v>98.390000000000015</v>
      </c>
      <c r="D4" s="631">
        <v>113.59799999999998</v>
      </c>
      <c r="E4" s="632">
        <f>(D4/C4-1)*100</f>
        <v>15.456855371480804</v>
      </c>
      <c r="F4" s="640"/>
      <c r="G4" s="572"/>
    </row>
    <row r="5" spans="1:7" ht="16.5" x14ac:dyDescent="0.3">
      <c r="A5" s="630" t="s">
        <v>65</v>
      </c>
      <c r="B5" s="631">
        <v>3.4710000000000001</v>
      </c>
      <c r="C5" s="631">
        <v>5.8410000000000002</v>
      </c>
      <c r="D5" s="631">
        <v>6.7139999999999995</v>
      </c>
      <c r="E5" s="632">
        <f t="shared" ref="E5:E8" si="0">(D5/C5-1)*100</f>
        <v>14.946070878274265</v>
      </c>
      <c r="F5" s="640"/>
      <c r="G5" s="572"/>
    </row>
    <row r="6" spans="1:7" ht="16.5" x14ac:dyDescent="0.3">
      <c r="A6" s="630" t="s">
        <v>359</v>
      </c>
      <c r="B6" s="631">
        <v>4.24</v>
      </c>
      <c r="C6" s="631">
        <v>12.448</v>
      </c>
      <c r="D6" s="631">
        <v>11.408999999999999</v>
      </c>
      <c r="E6" s="632">
        <f t="shared" si="0"/>
        <v>-8.3467223650385733</v>
      </c>
      <c r="F6" s="640"/>
      <c r="G6" s="572"/>
    </row>
    <row r="7" spans="1:7" ht="16.5" x14ac:dyDescent="0.3">
      <c r="A7" s="630" t="s">
        <v>360</v>
      </c>
      <c r="B7" s="631">
        <v>1.7610000000000001</v>
      </c>
      <c r="C7" s="631">
        <v>4.2469999999999999</v>
      </c>
      <c r="D7" s="631">
        <v>5.3729999999999993</v>
      </c>
      <c r="E7" s="632">
        <f t="shared" si="0"/>
        <v>26.512832587708957</v>
      </c>
      <c r="F7" s="640"/>
      <c r="G7" s="572"/>
    </row>
    <row r="8" spans="1:7" ht="16.5" x14ac:dyDescent="0.3">
      <c r="A8" s="633" t="s">
        <v>57</v>
      </c>
      <c r="B8" s="634">
        <f>B7+B6+B5+B4</f>
        <v>40.689000000000007</v>
      </c>
      <c r="C8" s="634">
        <f>C7+C6+C5+C4</f>
        <v>120.92600000000002</v>
      </c>
      <c r="D8" s="634">
        <f>SUM(D4,D5,D6,D7)</f>
        <v>137.09399999999997</v>
      </c>
      <c r="E8" s="632">
        <f t="shared" si="0"/>
        <v>13.370160263301489</v>
      </c>
      <c r="F8" s="640"/>
      <c r="G8" s="572"/>
    </row>
    <row r="9" spans="1:7" ht="17.25" thickBot="1" x14ac:dyDescent="0.35">
      <c r="A9" s="635" t="s">
        <v>361</v>
      </c>
      <c r="B9" s="636">
        <f>B4/B8*100</f>
        <v>76.720981100543142</v>
      </c>
      <c r="C9" s="636">
        <f>C4/C8*100</f>
        <v>81.363809271786053</v>
      </c>
      <c r="D9" s="636">
        <f>D4/D8*100</f>
        <v>82.86139437174495</v>
      </c>
      <c r="E9" s="636"/>
      <c r="F9" s="641"/>
    </row>
    <row r="10" spans="1:7" x14ac:dyDescent="0.25">
      <c r="A10" s="642" t="s">
        <v>365</v>
      </c>
      <c r="B10" s="3"/>
      <c r="C10" s="3"/>
      <c r="D10" s="3"/>
      <c r="E10" s="3"/>
    </row>
    <row r="11" spans="1:7" x14ac:dyDescent="0.25">
      <c r="A11" s="3"/>
      <c r="B11" s="3"/>
      <c r="C11" s="3"/>
      <c r="D11" s="3"/>
      <c r="E11" s="3"/>
    </row>
    <row r="12" spans="1:7" x14ac:dyDescent="0.25">
      <c r="A12" s="3"/>
      <c r="B12" s="3"/>
      <c r="C12" s="3"/>
      <c r="D12" s="3"/>
      <c r="E12" s="3"/>
    </row>
    <row r="13" spans="1:7" x14ac:dyDescent="0.25">
      <c r="A13" s="3"/>
      <c r="B13" s="3"/>
      <c r="C13" s="3"/>
      <c r="D13" s="3"/>
      <c r="E13" s="3"/>
    </row>
    <row r="14" spans="1:7" x14ac:dyDescent="0.25">
      <c r="A14" s="3"/>
      <c r="B14" s="3"/>
      <c r="C14" s="3"/>
      <c r="D14" s="3"/>
      <c r="E14" s="3"/>
    </row>
    <row r="15" spans="1:7" x14ac:dyDescent="0.25">
      <c r="A15" s="3"/>
      <c r="B15" s="3"/>
      <c r="C15" s="3"/>
      <c r="D15" s="3"/>
      <c r="E15" s="3"/>
    </row>
    <row r="16" spans="1:7" x14ac:dyDescent="0.25">
      <c r="A16" s="3"/>
      <c r="B16" s="3"/>
      <c r="C16" s="3"/>
      <c r="D16" s="3"/>
      <c r="E16" s="3"/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78BD-659D-437D-A504-02E5818BB64E}">
  <sheetPr codeName="Sheet9"/>
  <dimension ref="A1:J58"/>
  <sheetViews>
    <sheetView workbookViewId="0">
      <selection activeCell="D30" sqref="D30"/>
    </sheetView>
  </sheetViews>
  <sheetFormatPr defaultColWidth="9.140625" defaultRowHeight="15" x14ac:dyDescent="0.25"/>
  <cols>
    <col min="1" max="1" width="13.85546875" bestFit="1" customWidth="1"/>
    <col min="11" max="11" width="12" customWidth="1"/>
    <col min="12" max="12" width="9.140625" customWidth="1"/>
  </cols>
  <sheetData>
    <row r="1" spans="1:10" ht="15.75" thickBot="1" x14ac:dyDescent="0.3">
      <c r="A1" s="539"/>
      <c r="B1" s="343">
        <v>44256</v>
      </c>
      <c r="C1" s="343">
        <v>44621</v>
      </c>
      <c r="D1" s="343">
        <v>44986</v>
      </c>
      <c r="E1" s="344">
        <v>45352</v>
      </c>
      <c r="F1" s="3"/>
      <c r="G1" s="3"/>
      <c r="H1" s="3"/>
      <c r="I1" s="3"/>
      <c r="J1" s="3"/>
    </row>
    <row r="2" spans="1:10" ht="15.75" thickBot="1" x14ac:dyDescent="0.3">
      <c r="A2" s="637" t="s">
        <v>362</v>
      </c>
      <c r="B2" s="644">
        <v>0</v>
      </c>
      <c r="C2" s="644">
        <v>17.283000000000001</v>
      </c>
      <c r="D2" s="644">
        <v>471.50200000000001</v>
      </c>
      <c r="E2" s="645">
        <v>399.72500000000002</v>
      </c>
      <c r="F2" s="3"/>
      <c r="G2" s="3"/>
      <c r="H2" s="3"/>
      <c r="I2" s="3"/>
      <c r="J2" s="3"/>
    </row>
    <row r="3" spans="1:10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30" t="s">
        <v>369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7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x14ac:dyDescent="0.25">
      <c r="A15" s="572"/>
      <c r="B15" s="3"/>
      <c r="C15" s="3"/>
      <c r="D15" s="3"/>
      <c r="E15" s="3"/>
      <c r="F15" s="3"/>
      <c r="G15" s="3"/>
      <c r="H15" s="3"/>
      <c r="I15" s="3"/>
      <c r="J15" s="3"/>
    </row>
    <row r="16" spans="1:10" x14ac:dyDescent="0.25">
      <c r="A16" s="614" t="s">
        <v>368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x14ac:dyDescent="0.25">
      <c r="A17" s="572"/>
      <c r="B17" s="3"/>
      <c r="C17" s="3"/>
      <c r="D17" s="3"/>
      <c r="E17" s="3"/>
      <c r="F17" s="3"/>
      <c r="G17" s="3"/>
      <c r="H17" s="3"/>
      <c r="I17" s="3"/>
      <c r="J17" s="3"/>
    </row>
    <row r="18" spans="1:10" x14ac:dyDescent="0.25">
      <c r="A18" s="572"/>
      <c r="B18" s="3"/>
      <c r="C18" s="3"/>
      <c r="D18" s="3"/>
      <c r="E18" s="3"/>
      <c r="F18" s="3"/>
      <c r="G18" s="3"/>
      <c r="H18" s="3"/>
      <c r="I18" s="3"/>
      <c r="J18" s="3"/>
    </row>
    <row r="19" spans="1:10" x14ac:dyDescent="0.25">
      <c r="A19" s="572"/>
      <c r="B19" s="3"/>
      <c r="C19" s="3"/>
      <c r="D19" s="3"/>
      <c r="E19" s="3"/>
      <c r="F19" s="3"/>
      <c r="G19" s="3"/>
      <c r="H19" s="3"/>
      <c r="I19" s="3"/>
      <c r="J19" s="3"/>
    </row>
    <row r="20" spans="1:10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</row>
    <row r="21" spans="1:10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</row>
    <row r="22" spans="1:10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</row>
    <row r="23" spans="1:10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</row>
    <row r="24" spans="1:10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</row>
    <row r="25" spans="1:10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</row>
    <row r="26" spans="1:10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0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0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0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0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0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</row>
    <row r="35" spans="1:10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pans="1:10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</row>
    <row r="51" spans="1:10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</row>
    <row r="52" spans="1:10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</row>
    <row r="53" spans="1:10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</row>
    <row r="54" spans="1:10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</row>
    <row r="55" spans="1:10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</row>
    <row r="56" spans="1:10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</row>
    <row r="57" spans="1:10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</row>
    <row r="58" spans="1:10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C5EC-CB47-4759-BB4B-E0071B37FC5D}">
  <sheetPr codeName="Sheet6"/>
  <dimension ref="B1:F13"/>
  <sheetViews>
    <sheetView zoomScale="90" zoomScaleNormal="90" workbookViewId="0">
      <selection activeCell="B1" sqref="B1"/>
    </sheetView>
  </sheetViews>
  <sheetFormatPr defaultRowHeight="15" x14ac:dyDescent="0.25"/>
  <cols>
    <col min="1" max="1" width="2.7109375" customWidth="1"/>
    <col min="2" max="2" width="15.28515625" customWidth="1"/>
    <col min="3" max="3" width="9.7109375" customWidth="1"/>
    <col min="4" max="4" width="9.85546875" bestFit="1" customWidth="1"/>
    <col min="5" max="5" width="9.140625" customWidth="1"/>
    <col min="6" max="6" width="9" customWidth="1"/>
  </cols>
  <sheetData>
    <row r="1" spans="2:6" ht="15.75" thickBot="1" x14ac:dyDescent="0.3">
      <c r="B1" s="585" t="s">
        <v>314</v>
      </c>
      <c r="C1" s="340"/>
      <c r="D1" s="340"/>
      <c r="E1" s="340"/>
      <c r="F1" s="340"/>
    </row>
    <row r="2" spans="2:6" ht="15.75" customHeight="1" x14ac:dyDescent="0.25">
      <c r="B2" s="411"/>
      <c r="C2" s="555" t="s">
        <v>311</v>
      </c>
      <c r="D2" s="555"/>
      <c r="E2" s="555"/>
      <c r="F2" s="556" t="s">
        <v>139</v>
      </c>
    </row>
    <row r="3" spans="2:6" ht="15.75" thickBot="1" x14ac:dyDescent="0.3">
      <c r="B3" s="413"/>
      <c r="C3" s="414">
        <v>2022</v>
      </c>
      <c r="D3" s="414">
        <v>2023</v>
      </c>
      <c r="E3" s="414">
        <v>2024</v>
      </c>
      <c r="F3" s="557"/>
    </row>
    <row r="4" spans="2:6" ht="16.5" x14ac:dyDescent="0.3">
      <c r="B4" s="418" t="s">
        <v>304</v>
      </c>
      <c r="C4" s="447">
        <f>C5+C6</f>
        <v>60.859275350000004</v>
      </c>
      <c r="D4" s="447">
        <f>D5+D6</f>
        <v>45.391323999999997</v>
      </c>
      <c r="E4" s="447">
        <f>E5+E6</f>
        <v>47.267492600000004</v>
      </c>
      <c r="F4" s="420">
        <f>IF(D4=0,0,E4/D4*100-100)</f>
        <v>4.1333198388309</v>
      </c>
    </row>
    <row r="5" spans="2:6" x14ac:dyDescent="0.25">
      <c r="B5" s="424" t="s">
        <v>305</v>
      </c>
      <c r="C5" s="448">
        <v>38.626639350000005</v>
      </c>
      <c r="D5" s="448">
        <v>13.540488</v>
      </c>
      <c r="E5" s="448">
        <v>23.875475000000002</v>
      </c>
      <c r="F5" s="425">
        <f t="shared" ref="F5:F11" si="0">IF(D5=0,0,E5/D5*100-100)</f>
        <v>76.326547462691167</v>
      </c>
    </row>
    <row r="6" spans="2:6" x14ac:dyDescent="0.25">
      <c r="B6" s="424" t="s">
        <v>306</v>
      </c>
      <c r="C6" s="448">
        <v>22.232635999999999</v>
      </c>
      <c r="D6" s="448">
        <v>31.850836000000001</v>
      </c>
      <c r="E6" s="448">
        <v>23.392017600000003</v>
      </c>
      <c r="F6" s="425">
        <f t="shared" si="0"/>
        <v>-26.557602444092836</v>
      </c>
    </row>
    <row r="7" spans="2:6" ht="16.5" x14ac:dyDescent="0.3">
      <c r="B7" s="431" t="s">
        <v>307</v>
      </c>
      <c r="C7" s="449">
        <v>10.787504999999999</v>
      </c>
      <c r="D7" s="449">
        <v>51.603251899999997</v>
      </c>
      <c r="E7" s="449">
        <v>10.210800000000001</v>
      </c>
      <c r="F7" s="432">
        <f>IF(D7=0,0,E7/D7*100-100)</f>
        <v>-80.212874917675492</v>
      </c>
    </row>
    <row r="8" spans="2:6" ht="16.5" x14ac:dyDescent="0.3">
      <c r="B8" s="431" t="s">
        <v>308</v>
      </c>
      <c r="C8" s="449">
        <v>3.45</v>
      </c>
      <c r="D8" s="449">
        <v>2</v>
      </c>
      <c r="E8" s="449">
        <v>0</v>
      </c>
      <c r="F8" s="432">
        <f t="shared" si="0"/>
        <v>-100</v>
      </c>
    </row>
    <row r="9" spans="2:6" ht="16.5" x14ac:dyDescent="0.3">
      <c r="B9" s="431" t="s">
        <v>309</v>
      </c>
      <c r="C9" s="446">
        <v>0</v>
      </c>
      <c r="D9" s="449">
        <v>0</v>
      </c>
      <c r="E9" s="449">
        <v>0</v>
      </c>
      <c r="F9" s="432">
        <f t="shared" si="0"/>
        <v>0</v>
      </c>
    </row>
    <row r="10" spans="2:6" ht="16.5" x14ac:dyDescent="0.3">
      <c r="B10" s="431" t="s">
        <v>310</v>
      </c>
      <c r="C10" s="451">
        <v>1.29</v>
      </c>
      <c r="D10" s="449">
        <v>0</v>
      </c>
      <c r="E10" s="449">
        <v>0.82499999999999996</v>
      </c>
      <c r="F10" s="432">
        <f t="shared" si="0"/>
        <v>0</v>
      </c>
    </row>
    <row r="11" spans="2:6" ht="16.5" x14ac:dyDescent="0.3">
      <c r="B11" s="435" t="s">
        <v>92</v>
      </c>
      <c r="C11" s="450">
        <v>13.585925</v>
      </c>
      <c r="D11" s="450">
        <v>4.5987499999999999</v>
      </c>
      <c r="E11" s="450">
        <v>3.31772</v>
      </c>
      <c r="F11" s="432">
        <f t="shared" si="0"/>
        <v>-27.856047839086699</v>
      </c>
    </row>
    <row r="12" spans="2:6" ht="15.75" thickBot="1" x14ac:dyDescent="0.3">
      <c r="B12" s="436" t="s">
        <v>57</v>
      </c>
      <c r="C12" s="452">
        <v>89.972705350000012</v>
      </c>
      <c r="D12" s="452">
        <v>103.5933259</v>
      </c>
      <c r="E12" s="452">
        <v>61.621012600000007</v>
      </c>
      <c r="F12" s="438">
        <f>IF(D12=0,0,E12/D12*100-100)</f>
        <v>-40.516426068332258</v>
      </c>
    </row>
    <row r="13" spans="2:6" x14ac:dyDescent="0.25">
      <c r="B13" t="s">
        <v>315</v>
      </c>
    </row>
  </sheetData>
  <mergeCells count="2">
    <mergeCell ref="C2:E2"/>
    <mergeCell ref="F2:F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3608-EF91-42AD-8F91-234B7F02B3A9}">
  <sheetPr codeName="Sheet14"/>
  <dimension ref="A1:F13"/>
  <sheetViews>
    <sheetView zoomScale="90" zoomScaleNormal="90" workbookViewId="0">
      <selection activeCell="F26" sqref="F26"/>
    </sheetView>
  </sheetViews>
  <sheetFormatPr defaultRowHeight="15" x14ac:dyDescent="0.25"/>
  <cols>
    <col min="1" max="1" width="2.140625" style="3" customWidth="1"/>
    <col min="2" max="2" width="15.28515625" customWidth="1"/>
    <col min="3" max="3" width="9.7109375" customWidth="1"/>
    <col min="4" max="4" width="8.28515625" customWidth="1"/>
    <col min="5" max="5" width="9.140625" customWidth="1"/>
    <col min="6" max="6" width="13.7109375" bestFit="1" customWidth="1"/>
  </cols>
  <sheetData>
    <row r="1" spans="2:6" s="3" customFormat="1" ht="16.5" thickBot="1" x14ac:dyDescent="0.3">
      <c r="B1" s="646" t="s">
        <v>370</v>
      </c>
    </row>
    <row r="2" spans="2:6" ht="15.75" customHeight="1" x14ac:dyDescent="0.25">
      <c r="B2" s="411"/>
      <c r="C2" s="558" t="s">
        <v>301</v>
      </c>
      <c r="D2" s="558"/>
      <c r="E2" s="558"/>
      <c r="F2" s="556" t="s">
        <v>139</v>
      </c>
    </row>
    <row r="3" spans="2:6" ht="15.75" thickBot="1" x14ac:dyDescent="0.3">
      <c r="B3" s="413"/>
      <c r="C3" s="414">
        <f>YEAR('[15]Prmt Rep.'!O2)</f>
        <v>2022</v>
      </c>
      <c r="D3" s="414">
        <f>YEAR('[15]Prmt Rep.'!S2)</f>
        <v>2023</v>
      </c>
      <c r="E3" s="415">
        <f>'[15]Prmt Rep.'!W2</f>
        <v>45352</v>
      </c>
      <c r="F3" s="557"/>
    </row>
    <row r="4" spans="2:6" ht="16.5" x14ac:dyDescent="0.3">
      <c r="B4" s="418" t="s">
        <v>304</v>
      </c>
      <c r="C4" s="419">
        <f>C5+C6</f>
        <v>123</v>
      </c>
      <c r="D4" s="419">
        <f>D5+D6</f>
        <v>82</v>
      </c>
      <c r="E4" s="419">
        <f>E5+E6</f>
        <v>70</v>
      </c>
      <c r="F4" s="420">
        <f>IF(D4=0,0,E4/D4*100-100)</f>
        <v>-14.634146341463421</v>
      </c>
    </row>
    <row r="5" spans="2:6" x14ac:dyDescent="0.25">
      <c r="B5" s="424" t="s">
        <v>305</v>
      </c>
      <c r="C5" s="453">
        <v>101</v>
      </c>
      <c r="D5" s="453">
        <v>45</v>
      </c>
      <c r="E5" s="453">
        <v>48</v>
      </c>
      <c r="F5" s="425">
        <f t="shared" ref="F5:F12" si="0">IF(D5=0,0,E5/D5*100-100)</f>
        <v>6.6666666666666714</v>
      </c>
    </row>
    <row r="6" spans="2:6" x14ac:dyDescent="0.25">
      <c r="B6" s="424" t="s">
        <v>306</v>
      </c>
      <c r="C6" s="453">
        <v>22</v>
      </c>
      <c r="D6" s="453">
        <v>37</v>
      </c>
      <c r="E6" s="453">
        <v>22</v>
      </c>
      <c r="F6" s="425">
        <f t="shared" si="0"/>
        <v>-40.54054054054054</v>
      </c>
    </row>
    <row r="7" spans="2:6" ht="16.5" x14ac:dyDescent="0.3">
      <c r="B7" s="431" t="s">
        <v>307</v>
      </c>
      <c r="C7" s="454">
        <v>25</v>
      </c>
      <c r="D7" s="454">
        <v>18</v>
      </c>
      <c r="E7" s="454">
        <v>23</v>
      </c>
      <c r="F7" s="432">
        <f t="shared" si="0"/>
        <v>27.777777777777771</v>
      </c>
    </row>
    <row r="8" spans="2:6" ht="16.5" x14ac:dyDescent="0.3">
      <c r="B8" s="431" t="s">
        <v>308</v>
      </c>
      <c r="C8" s="454">
        <v>3</v>
      </c>
      <c r="D8" s="454">
        <v>5</v>
      </c>
      <c r="E8" s="454">
        <v>3</v>
      </c>
      <c r="F8" s="432">
        <f t="shared" si="0"/>
        <v>-40</v>
      </c>
    </row>
    <row r="9" spans="2:6" ht="16.5" x14ac:dyDescent="0.3">
      <c r="B9" s="431" t="s">
        <v>309</v>
      </c>
      <c r="C9" s="454">
        <v>0</v>
      </c>
      <c r="D9" s="454">
        <v>0</v>
      </c>
      <c r="E9" s="454">
        <v>0</v>
      </c>
      <c r="F9" s="432">
        <f t="shared" si="0"/>
        <v>0</v>
      </c>
    </row>
    <row r="10" spans="2:6" ht="16.5" x14ac:dyDescent="0.3">
      <c r="B10" s="431" t="s">
        <v>310</v>
      </c>
      <c r="C10" s="454">
        <v>6</v>
      </c>
      <c r="D10" s="454">
        <v>2</v>
      </c>
      <c r="E10" s="454">
        <v>3</v>
      </c>
      <c r="F10" s="432">
        <f t="shared" si="0"/>
        <v>50</v>
      </c>
    </row>
    <row r="11" spans="2:6" ht="16.5" x14ac:dyDescent="0.3">
      <c r="B11" s="435" t="s">
        <v>92</v>
      </c>
      <c r="C11" s="455">
        <v>105</v>
      </c>
      <c r="D11" s="455">
        <v>52</v>
      </c>
      <c r="E11" s="455">
        <v>78</v>
      </c>
      <c r="F11" s="432">
        <f t="shared" si="0"/>
        <v>50</v>
      </c>
    </row>
    <row r="12" spans="2:6" ht="15.75" thickBot="1" x14ac:dyDescent="0.3">
      <c r="B12" s="436" t="s">
        <v>57</v>
      </c>
      <c r="C12" s="437">
        <v>262</v>
      </c>
      <c r="D12" s="437">
        <v>159</v>
      </c>
      <c r="E12" s="437">
        <v>177</v>
      </c>
      <c r="F12" s="438">
        <f t="shared" si="0"/>
        <v>11.320754716981128</v>
      </c>
    </row>
    <row r="13" spans="2:6" x14ac:dyDescent="0.25">
      <c r="B13" s="615" t="s">
        <v>315</v>
      </c>
    </row>
  </sheetData>
  <mergeCells count="2">
    <mergeCell ref="F2:F3"/>
    <mergeCell ref="C2:E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Button 1">
              <controlPr defaultSize="0" print="0" autoFill="0" autoPict="0" macro="[15]!Planing_Forma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66675</xdr:colOff>
                    <xdr:row>0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FFF83-E654-439F-AA6E-50A09E489CBF}">
  <sheetPr codeName="Sheet13"/>
  <dimension ref="A1:E13"/>
  <sheetViews>
    <sheetView zoomScaleNormal="100" workbookViewId="0">
      <selection activeCell="E15" sqref="E15"/>
    </sheetView>
  </sheetViews>
  <sheetFormatPr defaultRowHeight="15" x14ac:dyDescent="0.25"/>
  <cols>
    <col min="1" max="1" width="14.5703125" customWidth="1"/>
    <col min="2" max="2" width="10" customWidth="1"/>
    <col min="3" max="3" width="9.85546875" bestFit="1" customWidth="1"/>
    <col min="4" max="4" width="9.7109375" customWidth="1"/>
    <col min="5" max="5" width="11.5703125" customWidth="1"/>
  </cols>
  <sheetData>
    <row r="1" spans="1:5" ht="18.75" customHeight="1" thickBot="1" x14ac:dyDescent="0.3">
      <c r="A1" s="608" t="s">
        <v>371</v>
      </c>
    </row>
    <row r="2" spans="1:5" ht="15.75" customHeight="1" x14ac:dyDescent="0.25">
      <c r="A2" s="412"/>
      <c r="B2" s="561" t="s">
        <v>312</v>
      </c>
      <c r="C2" s="561"/>
      <c r="D2" s="561"/>
      <c r="E2" s="559" t="s">
        <v>313</v>
      </c>
    </row>
    <row r="3" spans="1:5" ht="15.75" thickBot="1" x14ac:dyDescent="0.3">
      <c r="A3" s="416"/>
      <c r="B3" s="417">
        <f>YEAR('[15]Proj. App'!O2)</f>
        <v>2022</v>
      </c>
      <c r="C3" s="417">
        <f>YEAR('[15]Proj. App'!S2)</f>
        <v>2023</v>
      </c>
      <c r="D3" s="417">
        <f>YEAR('[15]Proj. App'!W2)</f>
        <v>2024</v>
      </c>
      <c r="E3" s="560"/>
    </row>
    <row r="4" spans="1:5" ht="16.5" x14ac:dyDescent="0.3">
      <c r="A4" s="421" t="s">
        <v>304</v>
      </c>
      <c r="B4" s="442">
        <f>B5+B6</f>
        <v>120.22501199999999</v>
      </c>
      <c r="C4" s="442">
        <f>C5+C6</f>
        <v>82.239125580000007</v>
      </c>
      <c r="D4" s="442">
        <f>D5+D6</f>
        <v>59.448040307500008</v>
      </c>
      <c r="E4" s="423">
        <f>IF(C4=0,0,D4/C4*100-100)</f>
        <v>-27.713190177745076</v>
      </c>
    </row>
    <row r="5" spans="1:5" x14ac:dyDescent="0.25">
      <c r="A5" s="426" t="s">
        <v>305</v>
      </c>
      <c r="B5" s="443">
        <f>'[15]Proj. App'!O31</f>
        <v>51.837553999999997</v>
      </c>
      <c r="C5" s="443">
        <f>'[15]Proj. App'!S31</f>
        <v>29.577917579999998</v>
      </c>
      <c r="D5" s="443">
        <f>'[15]Proj. App'!W31</f>
        <v>45.884736700000005</v>
      </c>
      <c r="E5" s="428">
        <f t="shared" ref="E5:E12" si="0">IF(C5=0,0,D5/C5*100-100)</f>
        <v>55.131734936696006</v>
      </c>
    </row>
    <row r="6" spans="1:5" x14ac:dyDescent="0.25">
      <c r="A6" s="426" t="s">
        <v>306</v>
      </c>
      <c r="B6" s="443">
        <f>'[15]Proj. App'!O32</f>
        <v>68.387457999999995</v>
      </c>
      <c r="C6" s="443">
        <f>'[15]Proj. App'!S32</f>
        <v>52.661208000000002</v>
      </c>
      <c r="D6" s="443">
        <f>'[15]Proj. App'!W32</f>
        <v>13.5633036075</v>
      </c>
      <c r="E6" s="428">
        <f t="shared" si="0"/>
        <v>-74.244222412254572</v>
      </c>
    </row>
    <row r="7" spans="1:5" ht="16.5" x14ac:dyDescent="0.3">
      <c r="A7" s="433" t="s">
        <v>307</v>
      </c>
      <c r="B7" s="444">
        <f>'[15]Proj. App'!O33</f>
        <v>13.723001</v>
      </c>
      <c r="C7" s="444">
        <f>'[15]Proj. App'!S33</f>
        <v>15.210050000000001</v>
      </c>
      <c r="D7" s="444">
        <f>'[15]Proj. App'!W33</f>
        <v>9.1725499999999993</v>
      </c>
      <c r="E7" s="434">
        <f t="shared" si="0"/>
        <v>-39.69414959188169</v>
      </c>
    </row>
    <row r="8" spans="1:5" ht="16.5" x14ac:dyDescent="0.3">
      <c r="A8" s="433" t="s">
        <v>308</v>
      </c>
      <c r="B8" s="444">
        <f>'[15]Proj. App'!O36</f>
        <v>9.0807500000000001</v>
      </c>
      <c r="C8" s="444">
        <f>'[15]Proj. App'!S36</f>
        <v>0.2</v>
      </c>
      <c r="D8" s="444">
        <f>'[15]Proj. App'!W36</f>
        <v>5.3295300000000001</v>
      </c>
      <c r="E8" s="430">
        <f t="shared" si="0"/>
        <v>2564.7649999999999</v>
      </c>
    </row>
    <row r="9" spans="1:5" ht="16.5" x14ac:dyDescent="0.3">
      <c r="A9" s="433" t="s">
        <v>309</v>
      </c>
      <c r="B9" s="444">
        <f>'[15]Proj. App'!O35</f>
        <v>34</v>
      </c>
      <c r="C9" s="444">
        <f>'[15]Proj. App'!S35</f>
        <v>12</v>
      </c>
      <c r="D9" s="444">
        <f>'[15]Proj. App'!W35</f>
        <v>18</v>
      </c>
      <c r="E9" s="430">
        <f t="shared" si="0"/>
        <v>50</v>
      </c>
    </row>
    <row r="10" spans="1:5" ht="16.5" x14ac:dyDescent="0.3">
      <c r="A10" s="433" t="s">
        <v>310</v>
      </c>
      <c r="B10" s="444">
        <f>'[15]Proj. App'!O34</f>
        <v>7.75</v>
      </c>
      <c r="C10" s="444">
        <f>'[15]Proj. App'!S34</f>
        <v>0.14000000000000001</v>
      </c>
      <c r="D10" s="444">
        <f>'[15]Proj. App'!W34</f>
        <v>0.41</v>
      </c>
      <c r="E10" s="430">
        <f t="shared" si="0"/>
        <v>192.85714285714278</v>
      </c>
    </row>
    <row r="11" spans="1:5" ht="16.5" x14ac:dyDescent="0.3">
      <c r="A11" s="433" t="s">
        <v>92</v>
      </c>
      <c r="B11" s="444">
        <f>'[15]Proj. App'!O37</f>
        <v>13.363799</v>
      </c>
      <c r="C11" s="444">
        <f>'[15]Proj. App'!S37</f>
        <v>12.546739000000001</v>
      </c>
      <c r="D11" s="444">
        <f>'[15]Proj. App'!W37</f>
        <v>11.316834999999999</v>
      </c>
      <c r="E11" s="430">
        <f t="shared" si="0"/>
        <v>-9.8025789808810089</v>
      </c>
    </row>
    <row r="12" spans="1:5" ht="15.75" thickBot="1" x14ac:dyDescent="0.3">
      <c r="A12" s="439" t="s">
        <v>57</v>
      </c>
      <c r="B12" s="445">
        <f>'[15]Proj. App'!O38</f>
        <v>198.142562</v>
      </c>
      <c r="C12" s="445">
        <f>'[15]Proj. App'!S38</f>
        <v>122.33591458000001</v>
      </c>
      <c r="D12" s="445">
        <f>'[15]Proj. App'!W38</f>
        <v>103.67695530750001</v>
      </c>
      <c r="E12" s="441">
        <f t="shared" si="0"/>
        <v>-15.252233439836033</v>
      </c>
    </row>
    <row r="13" spans="1:5" x14ac:dyDescent="0.25">
      <c r="A13" t="s">
        <v>315</v>
      </c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17084-2B01-4ACB-8F7B-3CF5F075A49F}">
  <sheetPr codeName="Sheet15"/>
  <dimension ref="A1:R26"/>
  <sheetViews>
    <sheetView zoomScaleNormal="100" workbookViewId="0">
      <selection activeCell="K35" sqref="K35"/>
    </sheetView>
  </sheetViews>
  <sheetFormatPr defaultRowHeight="15" x14ac:dyDescent="0.25"/>
  <cols>
    <col min="1" max="1" width="14.5703125" customWidth="1"/>
    <col min="2" max="2" width="10" customWidth="1"/>
    <col min="3" max="3" width="9" customWidth="1"/>
    <col min="4" max="4" width="9.7109375" customWidth="1"/>
    <col min="5" max="5" width="9.28515625" customWidth="1"/>
  </cols>
  <sheetData>
    <row r="1" spans="1:18" s="3" customFormat="1" ht="15.75" thickBot="1" x14ac:dyDescent="0.3">
      <c r="A1" s="3" t="s">
        <v>316</v>
      </c>
    </row>
    <row r="2" spans="1:18" ht="15.75" customHeight="1" x14ac:dyDescent="0.25">
      <c r="A2" s="412"/>
      <c r="B2" s="561" t="s">
        <v>302</v>
      </c>
      <c r="C2" s="561"/>
      <c r="D2" s="561"/>
      <c r="E2" s="559" t="s">
        <v>303</v>
      </c>
    </row>
    <row r="3" spans="1:18" ht="15.75" thickBot="1" x14ac:dyDescent="0.3">
      <c r="A3" s="416"/>
      <c r="B3" s="417">
        <f>YEAR('[15]Proj. App'!O2)</f>
        <v>2022</v>
      </c>
      <c r="C3" s="417">
        <f>YEAR('[15]Proj. App'!S2)</f>
        <v>2023</v>
      </c>
      <c r="D3" s="417">
        <f>YEAR('[15]Proj. App'!W2)</f>
        <v>2024</v>
      </c>
      <c r="E3" s="560"/>
    </row>
    <row r="4" spans="1:18" ht="16.5" x14ac:dyDescent="0.3">
      <c r="A4" s="421" t="s">
        <v>304</v>
      </c>
      <c r="B4" s="422">
        <f>B5+B6</f>
        <v>110</v>
      </c>
      <c r="C4" s="422">
        <f>C5+C6</f>
        <v>105</v>
      </c>
      <c r="D4" s="422">
        <f>D5+D6</f>
        <v>118</v>
      </c>
      <c r="E4" s="423">
        <f>IF(C4=0,0,D4/C4*100-100)</f>
        <v>12.38095238095238</v>
      </c>
    </row>
    <row r="5" spans="1:18" x14ac:dyDescent="0.25">
      <c r="A5" s="426" t="s">
        <v>305</v>
      </c>
      <c r="B5" s="427">
        <f>'[15]Proj. App'!O22</f>
        <v>96</v>
      </c>
      <c r="C5" s="427">
        <f>'[15]Proj. App'!S22</f>
        <v>61</v>
      </c>
      <c r="D5" s="427">
        <f>'[15]Proj. App'!W22</f>
        <v>90</v>
      </c>
      <c r="E5" s="428">
        <f t="shared" ref="E5:E12" si="0">IF(C5=0,0,D5/C5*100-100)</f>
        <v>47.540983606557376</v>
      </c>
    </row>
    <row r="6" spans="1:18" x14ac:dyDescent="0.25">
      <c r="A6" s="426" t="s">
        <v>306</v>
      </c>
      <c r="B6" s="427">
        <f>'[15]Proj. App'!O23</f>
        <v>14</v>
      </c>
      <c r="C6" s="427">
        <f>'[15]Proj. App'!S23</f>
        <v>44</v>
      </c>
      <c r="D6" s="427">
        <f>'[15]Proj. App'!W23</f>
        <v>28</v>
      </c>
      <c r="E6" s="428">
        <f t="shared" si="0"/>
        <v>-36.363636363636367</v>
      </c>
    </row>
    <row r="7" spans="1:18" ht="16.5" x14ac:dyDescent="0.3">
      <c r="A7" s="433" t="s">
        <v>307</v>
      </c>
      <c r="B7" s="429">
        <f>'[15]Proj. App'!O24</f>
        <v>12</v>
      </c>
      <c r="C7" s="429">
        <f>'[15]Proj. App'!S24</f>
        <v>10</v>
      </c>
      <c r="D7" s="429">
        <f>'[15]Proj. App'!W24</f>
        <v>6</v>
      </c>
      <c r="E7" s="434">
        <f t="shared" si="0"/>
        <v>-40</v>
      </c>
    </row>
    <row r="8" spans="1:18" ht="16.5" x14ac:dyDescent="0.3">
      <c r="A8" s="433" t="s">
        <v>308</v>
      </c>
      <c r="B8" s="429">
        <f>'[15]Proj. App'!O27</f>
        <v>6</v>
      </c>
      <c r="C8" s="429">
        <f>'[15]Proj. App'!S27</f>
        <v>1</v>
      </c>
      <c r="D8" s="429">
        <f>'[15]Proj. App'!W27</f>
        <v>3</v>
      </c>
      <c r="E8" s="430">
        <f t="shared" si="0"/>
        <v>200</v>
      </c>
    </row>
    <row r="9" spans="1:18" ht="16.5" x14ac:dyDescent="0.3">
      <c r="A9" s="433" t="s">
        <v>309</v>
      </c>
      <c r="B9" s="429">
        <f>'[15]Proj. App'!O26</f>
        <v>1</v>
      </c>
      <c r="C9" s="429">
        <f>'[15]Proj. App'!S26</f>
        <v>1</v>
      </c>
      <c r="D9" s="429">
        <f>'[15]Proj. App'!W26</f>
        <v>1</v>
      </c>
      <c r="E9" s="430">
        <f t="shared" si="0"/>
        <v>0</v>
      </c>
    </row>
    <row r="10" spans="1:18" ht="16.5" x14ac:dyDescent="0.3">
      <c r="A10" s="433" t="s">
        <v>310</v>
      </c>
      <c r="B10" s="429">
        <f>'[15]Proj. App'!O25</f>
        <v>2</v>
      </c>
      <c r="C10" s="429">
        <f>'[15]Proj. App'!S25</f>
        <v>1</v>
      </c>
      <c r="D10" s="429">
        <f>'[15]Proj. App'!W25</f>
        <v>2</v>
      </c>
      <c r="E10" s="430">
        <f t="shared" si="0"/>
        <v>100</v>
      </c>
    </row>
    <row r="11" spans="1:18" ht="16.5" x14ac:dyDescent="0.3">
      <c r="A11" s="433" t="s">
        <v>92</v>
      </c>
      <c r="B11" s="429">
        <f>'[15]Proj. App'!O28</f>
        <v>124</v>
      </c>
      <c r="C11" s="429">
        <f>'[15]Proj. App'!S28</f>
        <v>101</v>
      </c>
      <c r="D11" s="429">
        <f>'[15]Proj. App'!W28</f>
        <v>139</v>
      </c>
      <c r="E11" s="430">
        <f t="shared" si="0"/>
        <v>37.623762376237607</v>
      </c>
    </row>
    <row r="12" spans="1:18" ht="15.75" thickBot="1" x14ac:dyDescent="0.3">
      <c r="A12" s="439" t="s">
        <v>57</v>
      </c>
      <c r="B12" s="440">
        <f>'[15]Proj. App'!O29</f>
        <v>255</v>
      </c>
      <c r="C12" s="440">
        <f>'[15]Proj. App'!S29</f>
        <v>219</v>
      </c>
      <c r="D12" s="440">
        <f>'[15]Proj. App'!W29</f>
        <v>269</v>
      </c>
      <c r="E12" s="441">
        <f t="shared" si="0"/>
        <v>22.831050228310517</v>
      </c>
    </row>
    <row r="13" spans="1:18" x14ac:dyDescent="0.25">
      <c r="A13" s="3" t="s">
        <v>315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1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37EEF-A47E-49C2-BDBE-B2A04C0DE301}">
  <sheetPr codeName="Sheet16"/>
  <dimension ref="A1:G24"/>
  <sheetViews>
    <sheetView workbookViewId="0">
      <selection activeCell="A6" sqref="A6"/>
    </sheetView>
  </sheetViews>
  <sheetFormatPr defaultColWidth="9.140625" defaultRowHeight="15" x14ac:dyDescent="0.25"/>
  <cols>
    <col min="1" max="1" width="26.7109375" customWidth="1"/>
    <col min="2" max="2" width="10" customWidth="1"/>
    <col min="3" max="3" width="9.5703125" bestFit="1" customWidth="1"/>
    <col min="4" max="4" width="9.140625" customWidth="1"/>
    <col min="5" max="5" width="9" customWidth="1"/>
    <col min="6" max="6" width="10.5703125" customWidth="1"/>
  </cols>
  <sheetData>
    <row r="1" spans="1:7" ht="15.75" thickBot="1" x14ac:dyDescent="0.3">
      <c r="A1" s="456"/>
      <c r="B1" s="457">
        <v>43891</v>
      </c>
      <c r="C1" s="457">
        <v>44256</v>
      </c>
      <c r="D1" s="457">
        <v>44621</v>
      </c>
      <c r="E1" s="457">
        <v>44986</v>
      </c>
      <c r="F1" s="458">
        <v>45352</v>
      </c>
    </row>
    <row r="2" spans="1:7" ht="15.75" x14ac:dyDescent="0.3">
      <c r="A2" s="462" t="s">
        <v>322</v>
      </c>
      <c r="B2" s="474">
        <f>B3+B4</f>
        <v>208.48755756</v>
      </c>
      <c r="C2" s="474">
        <f>C3+C4</f>
        <v>256.86364779000002</v>
      </c>
      <c r="D2" s="474">
        <f>D3+D4</f>
        <v>353.74249959000002</v>
      </c>
      <c r="E2" s="474">
        <f>E3+E4</f>
        <v>273.25976560999999</v>
      </c>
      <c r="F2" s="475">
        <f>F3+F4</f>
        <v>334.17297551000001</v>
      </c>
    </row>
    <row r="3" spans="1:7" ht="16.5" x14ac:dyDescent="0.3">
      <c r="A3" s="476" t="s">
        <v>323</v>
      </c>
      <c r="B3" s="477">
        <v>201.33962289999999</v>
      </c>
      <c r="C3" s="477">
        <v>249.60323271999999</v>
      </c>
      <c r="D3" s="477">
        <v>347.06286804000001</v>
      </c>
      <c r="E3" s="477">
        <v>260.33684381</v>
      </c>
      <c r="F3" s="478">
        <v>313.75149450000004</v>
      </c>
    </row>
    <row r="4" spans="1:7" ht="17.25" thickBot="1" x14ac:dyDescent="0.35">
      <c r="A4" s="479" t="s">
        <v>319</v>
      </c>
      <c r="B4" s="481">
        <v>7.1479346599999989</v>
      </c>
      <c r="C4" s="481">
        <v>7.2604150700000005</v>
      </c>
      <c r="D4" s="481">
        <v>6.6796315499999999</v>
      </c>
      <c r="E4" s="481">
        <v>12.922921800000001</v>
      </c>
      <c r="F4" s="482">
        <v>20.421481010000001</v>
      </c>
    </row>
    <row r="5" spans="1:7" ht="16.5" x14ac:dyDescent="0.3">
      <c r="A5" s="483"/>
      <c r="B5" s="483"/>
      <c r="C5" s="483"/>
      <c r="D5" s="483"/>
      <c r="E5" s="483"/>
      <c r="F5" s="483"/>
      <c r="G5" s="3"/>
    </row>
    <row r="6" spans="1:7" x14ac:dyDescent="0.25">
      <c r="A6" s="609" t="s">
        <v>372</v>
      </c>
      <c r="B6" s="3"/>
      <c r="C6" s="3"/>
      <c r="D6" s="3"/>
      <c r="E6" s="3"/>
      <c r="F6" s="3"/>
      <c r="G6" s="3"/>
    </row>
    <row r="7" spans="1:7" x14ac:dyDescent="0.25">
      <c r="A7" s="3"/>
      <c r="B7" s="3"/>
      <c r="C7" s="3"/>
      <c r="D7" s="3"/>
      <c r="E7" s="3"/>
      <c r="F7" s="3"/>
      <c r="G7" s="3"/>
    </row>
    <row r="8" spans="1:7" x14ac:dyDescent="0.25">
      <c r="A8" s="3"/>
      <c r="B8" s="3"/>
      <c r="C8" s="3"/>
      <c r="D8" s="3"/>
      <c r="E8" s="3"/>
      <c r="F8" s="3"/>
      <c r="G8" s="3"/>
    </row>
    <row r="9" spans="1:7" x14ac:dyDescent="0.25">
      <c r="A9" s="3"/>
      <c r="B9" s="3"/>
      <c r="C9" s="3"/>
      <c r="D9" s="3"/>
      <c r="E9" s="3"/>
      <c r="F9" s="3"/>
      <c r="G9" s="3"/>
    </row>
    <row r="10" spans="1:7" x14ac:dyDescent="0.25">
      <c r="A10" s="3"/>
      <c r="B10" s="3"/>
      <c r="C10" s="3"/>
      <c r="D10" s="3"/>
      <c r="E10" s="3"/>
      <c r="F10" s="3"/>
      <c r="G10" s="3"/>
    </row>
    <row r="11" spans="1:7" x14ac:dyDescent="0.25">
      <c r="A11" s="3"/>
      <c r="B11" s="3"/>
      <c r="C11" s="3"/>
      <c r="D11" s="3"/>
      <c r="E11" s="3"/>
      <c r="F11" s="3"/>
      <c r="G11" s="3"/>
    </row>
    <row r="12" spans="1:7" x14ac:dyDescent="0.25">
      <c r="A12" s="3"/>
      <c r="B12" s="3"/>
      <c r="C12" s="3"/>
      <c r="D12" s="3"/>
      <c r="E12" s="3"/>
      <c r="F12" s="3"/>
      <c r="G12" s="3"/>
    </row>
    <row r="13" spans="1:7" x14ac:dyDescent="0.25">
      <c r="A13" s="3"/>
      <c r="B13" s="3"/>
      <c r="C13" s="3"/>
      <c r="D13" s="3"/>
      <c r="E13" s="3"/>
      <c r="F13" s="3"/>
      <c r="G13" s="3"/>
    </row>
    <row r="14" spans="1:7" x14ac:dyDescent="0.25">
      <c r="A14" s="3"/>
      <c r="B14" s="3"/>
      <c r="C14" s="3"/>
      <c r="D14" s="3"/>
      <c r="E14" s="3"/>
      <c r="F14" s="3"/>
      <c r="G14" s="3"/>
    </row>
    <row r="15" spans="1:7" x14ac:dyDescent="0.25">
      <c r="A15" s="3"/>
      <c r="B15" s="3"/>
      <c r="C15" s="3"/>
      <c r="D15" s="3"/>
      <c r="E15" s="3"/>
      <c r="F15" s="3"/>
      <c r="G15" s="3"/>
    </row>
    <row r="16" spans="1:7" x14ac:dyDescent="0.25">
      <c r="A16" s="3"/>
      <c r="B16" s="3"/>
      <c r="C16" s="3"/>
      <c r="D16" s="3"/>
      <c r="E16" s="3"/>
      <c r="F16" s="3"/>
      <c r="G16" s="3"/>
    </row>
    <row r="17" spans="1:7" x14ac:dyDescent="0.25">
      <c r="A17" s="3"/>
      <c r="B17" s="3"/>
      <c r="C17" s="3"/>
      <c r="D17" s="3"/>
      <c r="E17" s="3"/>
      <c r="F17" s="3"/>
      <c r="G17" s="3"/>
    </row>
    <row r="18" spans="1:7" x14ac:dyDescent="0.25">
      <c r="A18" s="3"/>
      <c r="B18" s="3"/>
      <c r="C18" s="3"/>
      <c r="D18" s="3"/>
      <c r="E18" s="3"/>
      <c r="F18" s="3"/>
      <c r="G18" s="3"/>
    </row>
    <row r="19" spans="1:7" x14ac:dyDescent="0.25">
      <c r="A19" s="3"/>
      <c r="B19" s="3"/>
      <c r="C19" s="3"/>
      <c r="D19" s="3"/>
      <c r="E19" s="3"/>
      <c r="F19" s="3"/>
      <c r="G19" s="3"/>
    </row>
    <row r="20" spans="1:7" x14ac:dyDescent="0.25">
      <c r="A20" s="3" t="s">
        <v>324</v>
      </c>
      <c r="B20" s="3"/>
      <c r="C20" s="3"/>
      <c r="D20" s="3"/>
      <c r="E20" s="3"/>
      <c r="F20" s="3"/>
      <c r="G20" s="3"/>
    </row>
    <row r="21" spans="1:7" x14ac:dyDescent="0.25">
      <c r="A21" s="3"/>
      <c r="B21" s="3"/>
      <c r="C21" s="3"/>
      <c r="D21" s="3"/>
      <c r="E21" s="3"/>
      <c r="F21" s="3"/>
      <c r="G21" s="3"/>
    </row>
    <row r="22" spans="1:7" x14ac:dyDescent="0.25">
      <c r="A22" s="3"/>
      <c r="B22" s="3"/>
      <c r="C22" s="3"/>
      <c r="D22" s="3"/>
      <c r="E22" s="3"/>
      <c r="F22" s="3"/>
      <c r="G22" s="3"/>
    </row>
    <row r="23" spans="1:7" x14ac:dyDescent="0.25">
      <c r="A23" s="3"/>
      <c r="B23" s="3"/>
      <c r="C23" s="3"/>
      <c r="D23" s="3"/>
      <c r="E23" s="3"/>
      <c r="F23" s="3"/>
      <c r="G23" s="3"/>
    </row>
    <row r="24" spans="1:7" x14ac:dyDescent="0.25">
      <c r="A24" s="3"/>
      <c r="B24" s="3"/>
      <c r="C24" s="3"/>
      <c r="D24" s="3"/>
      <c r="E24" s="3"/>
      <c r="F24" s="3"/>
      <c r="G24" s="3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D9EF-B5EC-466A-A29F-6FC26A15258C}">
  <sheetPr codeName="Sheet12"/>
  <dimension ref="A1:T48"/>
  <sheetViews>
    <sheetView workbookViewId="0">
      <selection activeCell="B10" sqref="B10"/>
    </sheetView>
  </sheetViews>
  <sheetFormatPr defaultColWidth="9.140625" defaultRowHeight="15" x14ac:dyDescent="0.25"/>
  <cols>
    <col min="1" max="1" width="1.5703125" style="3" customWidth="1"/>
    <col min="2" max="2" width="26.7109375" customWidth="1"/>
    <col min="3" max="3" width="10" customWidth="1"/>
    <col min="4" max="4" width="9.5703125" bestFit="1" customWidth="1"/>
    <col min="5" max="5" width="9.140625" customWidth="1"/>
    <col min="6" max="6" width="9" customWidth="1"/>
    <col min="7" max="7" width="10.5703125" customWidth="1"/>
    <col min="9" max="9" width="6.7109375" customWidth="1"/>
    <col min="10" max="10" width="12.5703125" customWidth="1"/>
    <col min="18" max="18" width="12" customWidth="1"/>
    <col min="19" max="19" width="9.140625" customWidth="1"/>
  </cols>
  <sheetData>
    <row r="1" spans="2:20" ht="15.75" thickBot="1" x14ac:dyDescent="0.3">
      <c r="B1" s="456"/>
      <c r="C1" s="457">
        <f>'[16]YTD. Tables'!AH69</f>
        <v>43891</v>
      </c>
      <c r="D1" s="457">
        <f>'[16]YTD. Tables'!AI69</f>
        <v>44256</v>
      </c>
      <c r="E1" s="457">
        <f>'[16]YTD. Tables'!AJ69</f>
        <v>44621</v>
      </c>
      <c r="F1" s="457">
        <f>'[16]YTD. Tables'!AK69</f>
        <v>44986</v>
      </c>
      <c r="G1" s="458">
        <f>'[16]YTD. Tables'!AL69</f>
        <v>45352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6" customHeight="1" x14ac:dyDescent="0.3">
      <c r="B2" s="459"/>
      <c r="C2" s="460"/>
      <c r="D2" s="460"/>
      <c r="E2" s="460"/>
      <c r="F2" s="460"/>
      <c r="G2" s="461"/>
      <c r="H2" s="483"/>
      <c r="I2" s="483"/>
      <c r="J2" s="48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6.5" x14ac:dyDescent="0.3">
      <c r="B3" s="462" t="s">
        <v>317</v>
      </c>
      <c r="C3" s="463">
        <f>C4+C6</f>
        <v>586</v>
      </c>
      <c r="D3" s="463">
        <f>D4+D6</f>
        <v>808</v>
      </c>
      <c r="E3" s="463">
        <f>E4+E6</f>
        <v>823</v>
      </c>
      <c r="F3" s="463">
        <f>F4+F6</f>
        <v>613</v>
      </c>
      <c r="G3" s="464">
        <f>G4+G6</f>
        <v>614</v>
      </c>
      <c r="H3" s="483"/>
      <c r="I3" s="486"/>
      <c r="J3" s="487"/>
      <c r="K3" s="3"/>
      <c r="L3" s="3"/>
      <c r="M3" s="3"/>
      <c r="N3" s="3"/>
      <c r="O3" s="3"/>
      <c r="P3" s="3"/>
      <c r="Q3" s="3"/>
      <c r="R3" s="3"/>
      <c r="S3" s="3"/>
      <c r="T3" s="3"/>
    </row>
    <row r="4" spans="2:20" ht="16.5" x14ac:dyDescent="0.3">
      <c r="B4" s="465" t="s">
        <v>318</v>
      </c>
      <c r="C4" s="467">
        <f>'[16]YTD. Tables'!AH53</f>
        <v>545</v>
      </c>
      <c r="D4" s="467">
        <f>'[16]YTD. Tables'!AI53</f>
        <v>751</v>
      </c>
      <c r="E4" s="467">
        <f>'[16]YTD. Tables'!AJ53</f>
        <v>780</v>
      </c>
      <c r="F4" s="467">
        <f>'[16]YTD. Tables'!AK53</f>
        <v>580</v>
      </c>
      <c r="G4" s="468">
        <f>'[16]YTD. Tables'!AL53</f>
        <v>568</v>
      </c>
      <c r="H4" s="483"/>
      <c r="I4" s="486"/>
      <c r="J4" s="487"/>
      <c r="K4" s="3"/>
      <c r="L4" s="3"/>
      <c r="M4" s="3"/>
      <c r="N4" s="3"/>
      <c r="O4" s="3"/>
      <c r="P4" s="3"/>
      <c r="Q4" s="3"/>
      <c r="R4" s="3"/>
      <c r="S4" s="3"/>
      <c r="T4" s="3"/>
    </row>
    <row r="5" spans="2:20" ht="6.75" customHeight="1" x14ac:dyDescent="0.3">
      <c r="B5" s="469"/>
      <c r="C5" s="470"/>
      <c r="D5" s="470"/>
      <c r="E5" s="470"/>
      <c r="F5" s="470"/>
      <c r="G5" s="471"/>
      <c r="H5" s="483"/>
      <c r="I5" s="486"/>
      <c r="J5" s="487"/>
      <c r="K5" s="3"/>
      <c r="L5" s="3"/>
      <c r="M5" s="3"/>
      <c r="N5" s="3"/>
      <c r="O5" s="3"/>
      <c r="P5" s="3"/>
      <c r="Q5" s="3"/>
      <c r="R5" s="3"/>
      <c r="S5" s="3"/>
      <c r="T5" s="3"/>
    </row>
    <row r="6" spans="2:20" ht="16.5" x14ac:dyDescent="0.3">
      <c r="B6" s="465" t="s">
        <v>319</v>
      </c>
      <c r="C6" s="466">
        <f>C7+C8</f>
        <v>41</v>
      </c>
      <c r="D6" s="466">
        <f>D7+D8</f>
        <v>57</v>
      </c>
      <c r="E6" s="466">
        <f>E7+E8</f>
        <v>43</v>
      </c>
      <c r="F6" s="466">
        <f>F7+F8</f>
        <v>33</v>
      </c>
      <c r="G6" s="472">
        <f>G7+G8</f>
        <v>46</v>
      </c>
      <c r="H6" s="483"/>
      <c r="I6" s="486"/>
      <c r="J6" s="487"/>
      <c r="K6" s="3"/>
      <c r="L6" s="3"/>
      <c r="M6" s="3"/>
      <c r="N6" s="3"/>
      <c r="O6" s="3"/>
      <c r="P6" s="3"/>
      <c r="Q6" s="3"/>
      <c r="R6" s="3"/>
      <c r="S6" s="3"/>
      <c r="T6" s="3"/>
    </row>
    <row r="7" spans="2:20" ht="16.5" x14ac:dyDescent="0.3">
      <c r="B7" s="473" t="s">
        <v>320</v>
      </c>
      <c r="C7" s="470">
        <f>'[16]YTD. Tables'!AH55</f>
        <v>29</v>
      </c>
      <c r="D7" s="470">
        <f>'[16]YTD. Tables'!AI55</f>
        <v>47</v>
      </c>
      <c r="E7" s="470">
        <f>'[16]YTD. Tables'!AJ55</f>
        <v>36</v>
      </c>
      <c r="F7" s="470">
        <f>'[16]YTD. Tables'!AK55</f>
        <v>22</v>
      </c>
      <c r="G7" s="471">
        <f>'[16]YTD. Tables'!AL55</f>
        <v>39</v>
      </c>
      <c r="H7" s="483"/>
      <c r="I7" s="486"/>
      <c r="J7" s="487"/>
      <c r="K7" s="3"/>
      <c r="L7" s="3"/>
      <c r="M7" s="3"/>
      <c r="N7" s="3"/>
      <c r="O7" s="3"/>
      <c r="P7" s="3"/>
      <c r="Q7" s="3"/>
      <c r="R7" s="3"/>
      <c r="S7" s="3"/>
      <c r="T7" s="3"/>
    </row>
    <row r="8" spans="2:20" ht="17.25" thickBot="1" x14ac:dyDescent="0.35">
      <c r="B8" s="484" t="s">
        <v>321</v>
      </c>
      <c r="C8" s="480">
        <f>'[16]YTD. Tables'!AH57</f>
        <v>12</v>
      </c>
      <c r="D8" s="480">
        <f>'[16]YTD. Tables'!AI57</f>
        <v>10</v>
      </c>
      <c r="E8" s="480">
        <f>'[16]YTD. Tables'!AJ57</f>
        <v>7</v>
      </c>
      <c r="F8" s="480">
        <f>'[16]YTD. Tables'!AK57</f>
        <v>11</v>
      </c>
      <c r="G8" s="485">
        <f>'[16]YTD. Tables'!AL57</f>
        <v>7</v>
      </c>
      <c r="H8" s="483"/>
      <c r="I8" s="486"/>
      <c r="J8" s="487"/>
      <c r="K8" s="3"/>
      <c r="L8" s="3"/>
      <c r="M8" s="3"/>
      <c r="N8" s="3"/>
      <c r="O8" s="3"/>
      <c r="P8" s="3"/>
      <c r="Q8" s="3"/>
      <c r="R8" s="3"/>
      <c r="S8" s="3"/>
      <c r="T8" s="3"/>
    </row>
    <row r="9" spans="2:20" ht="16.5" x14ac:dyDescent="0.3">
      <c r="B9" s="483"/>
      <c r="C9" s="483"/>
      <c r="D9" s="483"/>
      <c r="E9" s="483"/>
      <c r="F9" s="483"/>
      <c r="G9" s="483"/>
      <c r="H9" s="483"/>
      <c r="I9" s="486"/>
      <c r="J9" s="483"/>
      <c r="K9" s="3"/>
      <c r="L9" s="3"/>
      <c r="M9" s="3"/>
      <c r="N9" s="3"/>
      <c r="O9" s="3"/>
      <c r="P9" s="3"/>
      <c r="Q9" s="3"/>
      <c r="R9" s="3"/>
      <c r="S9" s="3"/>
      <c r="T9" s="3"/>
    </row>
    <row r="10" spans="2:20" x14ac:dyDescent="0.25">
      <c r="B10" s="647" t="s">
        <v>373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2:20" x14ac:dyDescent="0.25">
      <c r="B11" s="3" t="s">
        <v>325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2:20" x14ac:dyDescent="0.2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2:20" x14ac:dyDescent="0.2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2:20" x14ac:dyDescent="0.2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2:20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2:20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2:20" x14ac:dyDescent="0.2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2:20" x14ac:dyDescent="0.2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2:20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2:20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2:20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2:20" x14ac:dyDescent="0.25">
      <c r="B22" s="3" t="s">
        <v>324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2:20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2:20" x14ac:dyDescent="0.2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2:20" x14ac:dyDescent="0.2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2:20" x14ac:dyDescent="0.2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2:20" x14ac:dyDescent="0.2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2:20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2:20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x14ac:dyDescent="0.25"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5:20" x14ac:dyDescent="0.25"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5:20" x14ac:dyDescent="0.25"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5:20" x14ac:dyDescent="0.25"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5:20" x14ac:dyDescent="0.25"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5:20" x14ac:dyDescent="0.25"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5:20" x14ac:dyDescent="0.25"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spans="5:20" x14ac:dyDescent="0.25"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5:20" x14ac:dyDescent="0.25"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5:20" x14ac:dyDescent="0.25"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5:20" x14ac:dyDescent="0.25"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5:20" x14ac:dyDescent="0.25"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spans="5:20" x14ac:dyDescent="0.25"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spans="5:20" x14ac:dyDescent="0.25"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spans="5:20" x14ac:dyDescent="0.25"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spans="5:20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spans="5:20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04D6-AA60-4052-93B1-BBC53AAE9DBA}">
  <sheetPr codeName="Sheet17"/>
  <dimension ref="A1:AF38"/>
  <sheetViews>
    <sheetView workbookViewId="0">
      <selection activeCell="E26" sqref="E26"/>
    </sheetView>
  </sheetViews>
  <sheetFormatPr defaultRowHeight="15" x14ac:dyDescent="0.25"/>
  <cols>
    <col min="1" max="1" width="27.5703125" customWidth="1"/>
    <col min="2" max="2" width="9.85546875" bestFit="1" customWidth="1"/>
    <col min="3" max="3" width="9.5703125" customWidth="1"/>
    <col min="4" max="4" width="9.28515625" bestFit="1" customWidth="1"/>
    <col min="5" max="5" width="9.140625" style="3"/>
    <col min="6" max="6" width="24.7109375" style="3" customWidth="1"/>
    <col min="7" max="32" width="9.140625" style="3"/>
  </cols>
  <sheetData>
    <row r="1" spans="1:6" s="3" customFormat="1" ht="15.75" thickBot="1" x14ac:dyDescent="0.3">
      <c r="A1" s="647" t="s">
        <v>374</v>
      </c>
    </row>
    <row r="2" spans="1:6" ht="31.5" thickBot="1" x14ac:dyDescent="0.35">
      <c r="A2" s="488"/>
      <c r="B2" s="489">
        <f>'[17]YTD. Tables'!N3</f>
        <v>44986</v>
      </c>
      <c r="C2" s="489">
        <f>'[17]YTD. Tables'!R3</f>
        <v>45352</v>
      </c>
      <c r="D2" s="490" t="s">
        <v>4</v>
      </c>
    </row>
    <row r="3" spans="1:6" ht="16.5" x14ac:dyDescent="0.3">
      <c r="A3" s="491" t="s">
        <v>326</v>
      </c>
      <c r="B3" s="492"/>
      <c r="C3" s="492"/>
      <c r="D3" s="493"/>
    </row>
    <row r="4" spans="1:6" ht="16.5" x14ac:dyDescent="0.3">
      <c r="A4" s="494" t="s">
        <v>327</v>
      </c>
      <c r="B4" s="495">
        <v>728.40386599999999</v>
      </c>
      <c r="C4" s="495">
        <v>795.72949900000003</v>
      </c>
      <c r="D4" s="496">
        <f>(C4/B4-1)*100</f>
        <v>9.2428989112476767</v>
      </c>
      <c r="F4" s="521"/>
    </row>
    <row r="5" spans="1:6" ht="16.5" x14ac:dyDescent="0.3">
      <c r="A5" s="494" t="s">
        <v>328</v>
      </c>
      <c r="B5" s="495">
        <v>605.99502300000006</v>
      </c>
      <c r="C5" s="495">
        <v>653.33217999999999</v>
      </c>
      <c r="D5" s="496">
        <f>(C5/B5-1)*100</f>
        <v>7.8114762008532068</v>
      </c>
      <c r="F5" s="521"/>
    </row>
    <row r="6" spans="1:6" ht="16.5" x14ac:dyDescent="0.3">
      <c r="A6" s="494"/>
      <c r="B6" s="495"/>
      <c r="C6" s="495"/>
      <c r="D6" s="496"/>
    </row>
    <row r="7" spans="1:6" ht="16.5" x14ac:dyDescent="0.3">
      <c r="A7" s="497" t="s">
        <v>329</v>
      </c>
      <c r="B7" s="495"/>
      <c r="C7" s="495"/>
      <c r="D7" s="496"/>
    </row>
    <row r="8" spans="1:6" ht="16.5" x14ac:dyDescent="0.3">
      <c r="A8" s="498" t="s">
        <v>330</v>
      </c>
      <c r="B8" s="495">
        <v>159.30000000000001</v>
      </c>
      <c r="C8" s="495">
        <v>169.4</v>
      </c>
      <c r="D8" s="496">
        <f>(C8/B8-1)*100</f>
        <v>6.3402385436283737</v>
      </c>
    </row>
    <row r="9" spans="1:6" ht="16.5" x14ac:dyDescent="0.3">
      <c r="A9" s="498" t="s">
        <v>331</v>
      </c>
      <c r="B9" s="499">
        <v>158.83100000000002</v>
      </c>
      <c r="C9" s="499">
        <v>168.08499999999998</v>
      </c>
      <c r="D9" s="496">
        <f t="shared" ref="D9:D16" si="0">(C9/B9-1)*100</f>
        <v>5.8263185398316208</v>
      </c>
    </row>
    <row r="10" spans="1:6" ht="16.5" x14ac:dyDescent="0.3">
      <c r="A10" s="500" t="s">
        <v>304</v>
      </c>
      <c r="B10" s="495">
        <v>82.572999999999993</v>
      </c>
      <c r="C10" s="495">
        <v>88.292000000000002</v>
      </c>
      <c r="D10" s="496">
        <f t="shared" si="0"/>
        <v>6.9259927579232938</v>
      </c>
    </row>
    <row r="11" spans="1:6" ht="16.5" x14ac:dyDescent="0.3">
      <c r="A11" s="500" t="s">
        <v>307</v>
      </c>
      <c r="B11" s="495">
        <v>75.034999999999997</v>
      </c>
      <c r="C11" s="495">
        <v>78.706000000000003</v>
      </c>
      <c r="D11" s="496">
        <f t="shared" si="0"/>
        <v>4.8923835543413174</v>
      </c>
    </row>
    <row r="12" spans="1:6" ht="16.5" x14ac:dyDescent="0.3">
      <c r="A12" s="500" t="s">
        <v>332</v>
      </c>
      <c r="B12" s="495">
        <v>1.2230000000000001</v>
      </c>
      <c r="C12" s="495">
        <v>1.087</v>
      </c>
      <c r="D12" s="496">
        <f t="shared" si="0"/>
        <v>-11.120196238757163</v>
      </c>
    </row>
    <row r="13" spans="1:6" ht="16.5" x14ac:dyDescent="0.3">
      <c r="A13" s="500"/>
      <c r="B13" s="495"/>
      <c r="C13" s="495"/>
      <c r="D13" s="496"/>
    </row>
    <row r="14" spans="1:6" ht="16.5" x14ac:dyDescent="0.3">
      <c r="A14" s="501" t="s">
        <v>333</v>
      </c>
      <c r="B14" s="502">
        <v>33214</v>
      </c>
      <c r="C14" s="502">
        <v>33777</v>
      </c>
      <c r="D14" s="496">
        <f t="shared" si="0"/>
        <v>1.6950683446739223</v>
      </c>
    </row>
    <row r="15" spans="1:6" ht="16.5" x14ac:dyDescent="0.3">
      <c r="A15" s="500" t="s">
        <v>304</v>
      </c>
      <c r="B15" s="503">
        <v>28525</v>
      </c>
      <c r="C15" s="503">
        <v>29032</v>
      </c>
      <c r="D15" s="496">
        <f>(C15/B15-1)*100</f>
        <v>1.7773882559158682</v>
      </c>
    </row>
    <row r="16" spans="1:6" ht="17.25" thickBot="1" x14ac:dyDescent="0.35">
      <c r="A16" s="504" t="s">
        <v>307</v>
      </c>
      <c r="B16" s="505">
        <v>4689</v>
      </c>
      <c r="C16" s="505">
        <v>4745</v>
      </c>
      <c r="D16" s="506">
        <f t="shared" si="0"/>
        <v>1.1942844956280618</v>
      </c>
    </row>
    <row r="17" spans="1:10" x14ac:dyDescent="0.25">
      <c r="A17" s="648" t="s">
        <v>375</v>
      </c>
      <c r="B17" s="522"/>
      <c r="C17" s="522"/>
      <c r="D17" s="522"/>
    </row>
    <row r="18" spans="1:10" x14ac:dyDescent="0.25">
      <c r="A18" s="406"/>
      <c r="B18" s="530"/>
      <c r="C18" s="530"/>
      <c r="D18" s="530"/>
      <c r="E18" s="406"/>
      <c r="F18" s="406"/>
    </row>
    <row r="19" spans="1:10" x14ac:dyDescent="0.25">
      <c r="A19" s="406"/>
      <c r="B19" s="530"/>
      <c r="C19" s="530"/>
      <c r="D19" s="530"/>
      <c r="E19" s="406"/>
      <c r="F19" s="406"/>
    </row>
    <row r="20" spans="1:10" ht="16.5" x14ac:dyDescent="0.3">
      <c r="A20" s="526"/>
      <c r="B20" s="531"/>
      <c r="C20" s="531"/>
      <c r="D20" s="531"/>
      <c r="E20" s="406"/>
      <c r="F20" s="406"/>
    </row>
    <row r="21" spans="1:10" ht="16.5" x14ac:dyDescent="0.3">
      <c r="A21" s="526"/>
      <c r="B21" s="524"/>
      <c r="C21" s="524"/>
      <c r="D21" s="528"/>
      <c r="E21" s="406"/>
      <c r="F21" s="406"/>
    </row>
    <row r="22" spans="1:10" ht="16.5" x14ac:dyDescent="0.3">
      <c r="A22" s="523"/>
      <c r="B22" s="524"/>
      <c r="C22" s="524"/>
      <c r="D22" s="525"/>
      <c r="E22" s="406"/>
      <c r="F22" s="406"/>
    </row>
    <row r="23" spans="1:10" ht="16.5" x14ac:dyDescent="0.3">
      <c r="A23" s="526"/>
      <c r="B23" s="524"/>
      <c r="C23" s="524"/>
      <c r="D23" s="528"/>
      <c r="E23" s="406"/>
      <c r="F23" s="406"/>
    </row>
    <row r="24" spans="1:10" ht="16.5" x14ac:dyDescent="0.3">
      <c r="A24" s="527"/>
      <c r="B24" s="524"/>
      <c r="C24" s="524"/>
      <c r="D24" s="528"/>
      <c r="E24" s="406"/>
      <c r="F24" s="406"/>
    </row>
    <row r="25" spans="1:10" ht="16.5" x14ac:dyDescent="0.3">
      <c r="A25" s="527"/>
      <c r="B25" s="524"/>
      <c r="C25" s="524"/>
      <c r="D25" s="529"/>
      <c r="E25" s="406"/>
      <c r="F25" s="406"/>
      <c r="J25" s="406"/>
    </row>
    <row r="26" spans="1:10" ht="16.5" x14ac:dyDescent="0.3">
      <c r="A26" s="527"/>
      <c r="B26" s="524"/>
      <c r="C26" s="524"/>
      <c r="D26" s="529"/>
      <c r="E26" s="406"/>
      <c r="F26" s="406"/>
      <c r="J26" s="406"/>
    </row>
    <row r="27" spans="1:10" ht="16.5" x14ac:dyDescent="0.3">
      <c r="A27" s="523"/>
      <c r="B27" s="524"/>
      <c r="C27" s="524"/>
      <c r="D27" s="529"/>
      <c r="E27" s="406"/>
      <c r="F27" s="406"/>
    </row>
    <row r="28" spans="1:10" x14ac:dyDescent="0.25">
      <c r="A28" s="406"/>
      <c r="B28" s="406"/>
      <c r="C28" s="406"/>
      <c r="D28" s="406"/>
      <c r="E28" s="406"/>
      <c r="F28" s="406"/>
    </row>
    <row r="29" spans="1:10" x14ac:dyDescent="0.25">
      <c r="A29" s="406"/>
      <c r="B29" s="406"/>
      <c r="C29" s="406"/>
      <c r="D29" s="406"/>
      <c r="E29" s="406"/>
      <c r="F29" s="406"/>
    </row>
    <row r="30" spans="1:10" x14ac:dyDescent="0.25">
      <c r="A30" s="406"/>
      <c r="B30" s="406"/>
      <c r="C30" s="406"/>
      <c r="D30" s="406"/>
      <c r="E30" s="406"/>
      <c r="F30" s="406"/>
    </row>
    <row r="31" spans="1:10" x14ac:dyDescent="0.25">
      <c r="A31" s="406"/>
      <c r="B31" s="406"/>
      <c r="C31" s="406"/>
      <c r="D31" s="406"/>
      <c r="E31" s="406"/>
      <c r="F31" s="406"/>
    </row>
    <row r="32" spans="1:10" x14ac:dyDescent="0.25">
      <c r="A32" s="406"/>
      <c r="B32" s="406"/>
      <c r="C32" s="406"/>
      <c r="D32" s="406"/>
      <c r="E32" s="406"/>
      <c r="F32" s="406"/>
    </row>
    <row r="33" spans="1:6" x14ac:dyDescent="0.25">
      <c r="A33" s="406"/>
      <c r="B33" s="406"/>
      <c r="C33" s="406"/>
      <c r="D33" s="406"/>
      <c r="E33" s="406"/>
      <c r="F33" s="406"/>
    </row>
    <row r="34" spans="1:6" x14ac:dyDescent="0.25">
      <c r="A34" s="406"/>
      <c r="B34" s="406"/>
      <c r="C34" s="406"/>
      <c r="D34" s="406"/>
      <c r="E34" s="406"/>
      <c r="F34" s="406"/>
    </row>
    <row r="35" spans="1:6" x14ac:dyDescent="0.25">
      <c r="A35" s="406"/>
      <c r="B35" s="406"/>
      <c r="C35" s="406"/>
      <c r="D35" s="406"/>
      <c r="E35" s="406"/>
      <c r="F35" s="406"/>
    </row>
    <row r="36" spans="1:6" x14ac:dyDescent="0.25">
      <c r="A36" s="406"/>
      <c r="B36" s="406"/>
      <c r="C36" s="406"/>
      <c r="D36" s="406"/>
      <c r="E36" s="406"/>
      <c r="F36" s="406"/>
    </row>
    <row r="37" spans="1:6" x14ac:dyDescent="0.25">
      <c r="A37" s="288"/>
      <c r="B37" s="288"/>
      <c r="C37" s="288"/>
      <c r="D37" s="288"/>
      <c r="E37" s="406"/>
      <c r="F37" s="406"/>
    </row>
    <row r="38" spans="1:6" x14ac:dyDescent="0.25">
      <c r="A38" s="288"/>
      <c r="B38" s="288"/>
      <c r="C38" s="288"/>
      <c r="D38" s="288"/>
      <c r="E38" s="406"/>
      <c r="F38" s="40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CB6F9-4A13-478A-9B16-69060674EF69}">
  <dimension ref="A1:V141"/>
  <sheetViews>
    <sheetView zoomScaleNormal="100" workbookViewId="0">
      <selection activeCell="E2" sqref="E2"/>
    </sheetView>
  </sheetViews>
  <sheetFormatPr defaultRowHeight="12.75" x14ac:dyDescent="0.2"/>
  <cols>
    <col min="1" max="1" width="6.5703125" style="51" customWidth="1"/>
    <col min="2" max="2" width="6.140625" style="34" bestFit="1" customWidth="1"/>
    <col min="3" max="3" width="13.7109375" style="34" customWidth="1"/>
    <col min="4" max="10" width="9.140625" style="36"/>
    <col min="11" max="11" width="9.140625" style="34"/>
    <col min="12" max="16384" width="9.140625" style="36"/>
  </cols>
  <sheetData>
    <row r="1" spans="1:22" s="34" customFormat="1" ht="38.25" x14ac:dyDescent="0.2">
      <c r="C1" s="309" t="s">
        <v>35</v>
      </c>
      <c r="E1" s="310" t="s">
        <v>230</v>
      </c>
    </row>
    <row r="2" spans="1:22" s="34" customFormat="1" ht="15" x14ac:dyDescent="0.2">
      <c r="A2" s="545">
        <v>2021</v>
      </c>
      <c r="B2" s="34" t="s">
        <v>36</v>
      </c>
      <c r="C2" s="49">
        <v>-0.99370548700971995</v>
      </c>
      <c r="E2" s="310"/>
    </row>
    <row r="3" spans="1:22" s="34" customFormat="1" ht="15" x14ac:dyDescent="0.2">
      <c r="A3" s="545"/>
      <c r="B3" s="34" t="s">
        <v>37</v>
      </c>
      <c r="C3" s="49">
        <v>0.18553904233240814</v>
      </c>
      <c r="E3" s="310"/>
    </row>
    <row r="4" spans="1:22" s="34" customFormat="1" ht="15" x14ac:dyDescent="0.2">
      <c r="A4" s="545"/>
      <c r="B4" s="34" t="s">
        <v>38</v>
      </c>
      <c r="C4" s="49">
        <v>6.5011021334314876</v>
      </c>
      <c r="E4" s="310"/>
    </row>
    <row r="5" spans="1:22" s="34" customFormat="1" ht="15" x14ac:dyDescent="0.2">
      <c r="A5" s="545"/>
      <c r="B5" s="34" t="s">
        <v>39</v>
      </c>
      <c r="C5" s="49">
        <v>7.6147678084302868</v>
      </c>
      <c r="E5" s="310"/>
    </row>
    <row r="6" spans="1:22" s="34" customFormat="1" x14ac:dyDescent="0.2">
      <c r="A6" s="545">
        <v>2022</v>
      </c>
      <c r="B6" s="34" t="s">
        <v>36</v>
      </c>
      <c r="C6" s="49">
        <v>11.192627685259964</v>
      </c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</row>
    <row r="7" spans="1:22" x14ac:dyDescent="0.2">
      <c r="A7" s="545"/>
      <c r="B7" s="34" t="s">
        <v>37</v>
      </c>
      <c r="C7" s="49">
        <v>12.13128053567425</v>
      </c>
      <c r="D7" s="34"/>
      <c r="E7" s="34"/>
      <c r="F7" s="34"/>
      <c r="G7" s="34"/>
      <c r="H7" s="34"/>
      <c r="I7" s="34"/>
      <c r="J7" s="34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</row>
    <row r="8" spans="1:22" x14ac:dyDescent="0.2">
      <c r="A8" s="545"/>
      <c r="B8" s="34" t="s">
        <v>38</v>
      </c>
      <c r="C8" s="49">
        <v>9.222075931510588</v>
      </c>
      <c r="D8" s="34"/>
      <c r="E8" s="34"/>
      <c r="F8" s="34"/>
      <c r="G8" s="34"/>
      <c r="H8" s="34"/>
      <c r="I8" s="34"/>
      <c r="J8" s="34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</row>
    <row r="9" spans="1:22" x14ac:dyDescent="0.2">
      <c r="A9" s="545"/>
      <c r="B9" s="34" t="s">
        <v>39</v>
      </c>
      <c r="C9" s="49">
        <v>5.9161330900550553</v>
      </c>
      <c r="D9" s="34"/>
      <c r="E9" s="34"/>
      <c r="F9" s="34"/>
      <c r="G9" s="34"/>
      <c r="H9" s="34"/>
      <c r="I9" s="34"/>
      <c r="J9" s="34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</row>
    <row r="10" spans="1:22" x14ac:dyDescent="0.2">
      <c r="A10" s="545">
        <v>2023</v>
      </c>
      <c r="B10" s="34" t="s">
        <v>36</v>
      </c>
      <c r="C10" s="49">
        <v>6.5651998638557814</v>
      </c>
      <c r="D10" s="34"/>
      <c r="E10" s="34"/>
      <c r="F10" s="34"/>
      <c r="G10" s="34"/>
      <c r="H10" s="34"/>
      <c r="I10" s="34"/>
      <c r="J10" s="34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</row>
    <row r="11" spans="1:22" x14ac:dyDescent="0.2">
      <c r="A11" s="545"/>
      <c r="B11" s="34" t="s">
        <v>37</v>
      </c>
      <c r="C11" s="49">
        <v>4.1322135900471579</v>
      </c>
      <c r="D11" s="34"/>
      <c r="E11" s="34"/>
      <c r="F11" s="34"/>
      <c r="G11" s="34"/>
      <c r="H11" s="34"/>
      <c r="I11" s="34"/>
      <c r="J11" s="34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2" x14ac:dyDescent="0.2">
      <c r="A12" s="545"/>
      <c r="B12" s="34" t="s">
        <v>38</v>
      </c>
      <c r="C12" s="49">
        <v>1.153008836164247</v>
      </c>
      <c r="D12" s="34"/>
      <c r="E12" s="34"/>
      <c r="F12" s="34"/>
      <c r="G12" s="34"/>
      <c r="H12" s="34"/>
      <c r="I12" s="34"/>
      <c r="J12" s="34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x14ac:dyDescent="0.2">
      <c r="A13" s="545"/>
      <c r="B13" s="34" t="s">
        <v>39</v>
      </c>
      <c r="C13" s="49">
        <v>3.5624000412732642</v>
      </c>
      <c r="D13" s="34"/>
      <c r="E13" s="34"/>
      <c r="F13" s="34"/>
      <c r="G13" s="34"/>
      <c r="H13" s="34"/>
      <c r="I13" s="34"/>
      <c r="J13" s="34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x14ac:dyDescent="0.2">
      <c r="A14" s="51">
        <v>2024</v>
      </c>
      <c r="B14" s="34" t="s">
        <v>36</v>
      </c>
      <c r="C14" s="49">
        <v>1.4795364359107452</v>
      </c>
      <c r="D14" s="34"/>
      <c r="E14" s="34"/>
      <c r="F14" s="34"/>
      <c r="G14" s="34"/>
      <c r="H14" s="34"/>
      <c r="I14" s="34"/>
      <c r="J14" s="34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x14ac:dyDescent="0.2">
      <c r="D15" s="34"/>
      <c r="E15" s="34"/>
      <c r="F15" s="34"/>
      <c r="G15" s="34"/>
      <c r="H15" s="34"/>
      <c r="I15" s="34"/>
      <c r="J15" s="34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x14ac:dyDescent="0.2">
      <c r="D16" s="34"/>
      <c r="E16" s="34"/>
      <c r="F16" s="34"/>
      <c r="G16" s="34"/>
      <c r="H16" s="34"/>
      <c r="I16" s="34"/>
      <c r="J16" s="34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x14ac:dyDescent="0.2">
      <c r="D17" s="34"/>
      <c r="E17" s="34"/>
      <c r="F17" s="34"/>
      <c r="G17" s="34"/>
      <c r="H17" s="34"/>
      <c r="I17" s="34"/>
      <c r="J17" s="34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x14ac:dyDescent="0.2">
      <c r="D18" s="34"/>
      <c r="E18" s="34"/>
      <c r="F18" s="34"/>
      <c r="G18" s="34"/>
      <c r="H18" s="34"/>
      <c r="I18" s="34"/>
      <c r="J18" s="34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x14ac:dyDescent="0.2">
      <c r="D19" s="34"/>
      <c r="E19" s="34"/>
      <c r="F19" s="34"/>
      <c r="G19" s="34"/>
      <c r="H19" s="34"/>
      <c r="I19" s="34"/>
      <c r="J19" s="34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34" customFormat="1" ht="13.5" x14ac:dyDescent="0.2">
      <c r="A20" s="51"/>
      <c r="E20" s="52" t="s">
        <v>34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34" customFormat="1" x14ac:dyDescent="0.2">
      <c r="A21" s="51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34" customFormat="1" x14ac:dyDescent="0.2">
      <c r="A22" s="51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34" customFormat="1" x14ac:dyDescent="0.2">
      <c r="A23" s="51"/>
    </row>
    <row r="24" spans="1:22" s="34" customFormat="1" x14ac:dyDescent="0.2">
      <c r="A24" s="51"/>
    </row>
    <row r="25" spans="1:22" s="34" customFormat="1" x14ac:dyDescent="0.2">
      <c r="A25" s="51"/>
    </row>
    <row r="26" spans="1:22" s="34" customFormat="1" x14ac:dyDescent="0.2">
      <c r="A26" s="51"/>
    </row>
    <row r="27" spans="1:22" s="34" customFormat="1" x14ac:dyDescent="0.2">
      <c r="A27" s="51"/>
    </row>
    <row r="28" spans="1:22" s="34" customFormat="1" x14ac:dyDescent="0.2">
      <c r="A28" s="51"/>
    </row>
    <row r="29" spans="1:22" s="34" customFormat="1" x14ac:dyDescent="0.2">
      <c r="A29" s="51"/>
    </row>
    <row r="30" spans="1:22" s="34" customFormat="1" x14ac:dyDescent="0.2">
      <c r="A30" s="51"/>
    </row>
    <row r="31" spans="1:22" s="34" customFormat="1" x14ac:dyDescent="0.2">
      <c r="A31" s="51"/>
    </row>
    <row r="32" spans="1:22" s="34" customFormat="1" x14ac:dyDescent="0.2">
      <c r="A32" s="51"/>
    </row>
    <row r="33" spans="1:1" s="34" customFormat="1" x14ac:dyDescent="0.2">
      <c r="A33" s="51"/>
    </row>
    <row r="34" spans="1:1" s="34" customFormat="1" x14ac:dyDescent="0.2">
      <c r="A34" s="51"/>
    </row>
    <row r="35" spans="1:1" s="34" customFormat="1" x14ac:dyDescent="0.2">
      <c r="A35" s="51"/>
    </row>
    <row r="36" spans="1:1" s="34" customFormat="1" x14ac:dyDescent="0.2">
      <c r="A36" s="51"/>
    </row>
    <row r="37" spans="1:1" s="34" customFormat="1" x14ac:dyDescent="0.2">
      <c r="A37" s="51"/>
    </row>
    <row r="38" spans="1:1" s="34" customFormat="1" x14ac:dyDescent="0.2">
      <c r="A38" s="51"/>
    </row>
    <row r="39" spans="1:1" s="34" customFormat="1" x14ac:dyDescent="0.2">
      <c r="A39" s="51"/>
    </row>
    <row r="40" spans="1:1" s="34" customFormat="1" x14ac:dyDescent="0.2">
      <c r="A40" s="51"/>
    </row>
    <row r="41" spans="1:1" s="34" customFormat="1" x14ac:dyDescent="0.2">
      <c r="A41" s="51"/>
    </row>
    <row r="42" spans="1:1" s="34" customFormat="1" x14ac:dyDescent="0.2">
      <c r="A42" s="51"/>
    </row>
    <row r="43" spans="1:1" s="34" customFormat="1" x14ac:dyDescent="0.2">
      <c r="A43" s="51"/>
    </row>
    <row r="44" spans="1:1" s="34" customFormat="1" x14ac:dyDescent="0.2">
      <c r="A44" s="51"/>
    </row>
    <row r="45" spans="1:1" s="34" customFormat="1" x14ac:dyDescent="0.2">
      <c r="A45" s="51"/>
    </row>
    <row r="46" spans="1:1" s="34" customFormat="1" x14ac:dyDescent="0.2">
      <c r="A46" s="51"/>
    </row>
    <row r="47" spans="1:1" s="34" customFormat="1" x14ac:dyDescent="0.2">
      <c r="A47" s="51"/>
    </row>
    <row r="48" spans="1:1" s="34" customFormat="1" x14ac:dyDescent="0.2">
      <c r="A48" s="51"/>
    </row>
    <row r="49" spans="1:1" s="34" customFormat="1" x14ac:dyDescent="0.2">
      <c r="A49" s="51"/>
    </row>
    <row r="50" spans="1:1" s="34" customFormat="1" x14ac:dyDescent="0.2">
      <c r="A50" s="51"/>
    </row>
    <row r="51" spans="1:1" s="34" customFormat="1" x14ac:dyDescent="0.2">
      <c r="A51" s="51"/>
    </row>
    <row r="52" spans="1:1" s="34" customFormat="1" x14ac:dyDescent="0.2">
      <c r="A52" s="51"/>
    </row>
    <row r="53" spans="1:1" s="34" customFormat="1" x14ac:dyDescent="0.2">
      <c r="A53" s="51"/>
    </row>
    <row r="54" spans="1:1" s="34" customFormat="1" x14ac:dyDescent="0.2">
      <c r="A54" s="51"/>
    </row>
    <row r="55" spans="1:1" s="34" customFormat="1" x14ac:dyDescent="0.2">
      <c r="A55" s="51"/>
    </row>
    <row r="56" spans="1:1" s="34" customFormat="1" x14ac:dyDescent="0.2">
      <c r="A56" s="51"/>
    </row>
    <row r="57" spans="1:1" s="34" customFormat="1" x14ac:dyDescent="0.2">
      <c r="A57" s="51"/>
    </row>
    <row r="58" spans="1:1" s="34" customFormat="1" x14ac:dyDescent="0.2">
      <c r="A58" s="51"/>
    </row>
    <row r="59" spans="1:1" s="34" customFormat="1" x14ac:dyDescent="0.2">
      <c r="A59" s="51"/>
    </row>
    <row r="60" spans="1:1" s="34" customFormat="1" x14ac:dyDescent="0.2">
      <c r="A60" s="51"/>
    </row>
    <row r="61" spans="1:1" s="34" customFormat="1" x14ac:dyDescent="0.2">
      <c r="A61" s="51"/>
    </row>
    <row r="62" spans="1:1" s="34" customFormat="1" x14ac:dyDescent="0.2">
      <c r="A62" s="51"/>
    </row>
    <row r="63" spans="1:1" s="34" customFormat="1" x14ac:dyDescent="0.2">
      <c r="A63" s="51"/>
    </row>
    <row r="64" spans="1:1" s="34" customFormat="1" x14ac:dyDescent="0.2">
      <c r="A64" s="51"/>
    </row>
    <row r="65" spans="1:1" s="34" customFormat="1" x14ac:dyDescent="0.2">
      <c r="A65" s="51"/>
    </row>
    <row r="66" spans="1:1" s="34" customFormat="1" x14ac:dyDescent="0.2">
      <c r="A66" s="51"/>
    </row>
    <row r="67" spans="1:1" s="34" customFormat="1" x14ac:dyDescent="0.2">
      <c r="A67" s="51"/>
    </row>
    <row r="68" spans="1:1" s="34" customFormat="1" x14ac:dyDescent="0.2">
      <c r="A68" s="51"/>
    </row>
    <row r="69" spans="1:1" s="34" customFormat="1" x14ac:dyDescent="0.2">
      <c r="A69" s="51"/>
    </row>
    <row r="70" spans="1:1" s="34" customFormat="1" x14ac:dyDescent="0.2">
      <c r="A70" s="51"/>
    </row>
    <row r="71" spans="1:1" s="34" customFormat="1" x14ac:dyDescent="0.2">
      <c r="A71" s="51"/>
    </row>
    <row r="72" spans="1:1" s="34" customFormat="1" x14ac:dyDescent="0.2">
      <c r="A72" s="51"/>
    </row>
    <row r="73" spans="1:1" s="34" customFormat="1" x14ac:dyDescent="0.2">
      <c r="A73" s="51"/>
    </row>
    <row r="74" spans="1:1" s="34" customFormat="1" x14ac:dyDescent="0.2">
      <c r="A74" s="51"/>
    </row>
    <row r="75" spans="1:1" s="34" customFormat="1" x14ac:dyDescent="0.2">
      <c r="A75" s="51"/>
    </row>
    <row r="76" spans="1:1" s="34" customFormat="1" x14ac:dyDescent="0.2">
      <c r="A76" s="51"/>
    </row>
    <row r="77" spans="1:1" s="34" customFormat="1" x14ac:dyDescent="0.2">
      <c r="A77" s="51"/>
    </row>
    <row r="78" spans="1:1" s="34" customFormat="1" x14ac:dyDescent="0.2">
      <c r="A78" s="51"/>
    </row>
    <row r="79" spans="1:1" s="34" customFormat="1" x14ac:dyDescent="0.2">
      <c r="A79" s="51"/>
    </row>
    <row r="80" spans="1:1" s="34" customFormat="1" x14ac:dyDescent="0.2">
      <c r="A80" s="51"/>
    </row>
    <row r="81" spans="1:1" s="34" customFormat="1" x14ac:dyDescent="0.2">
      <c r="A81" s="51"/>
    </row>
    <row r="82" spans="1:1" s="34" customFormat="1" x14ac:dyDescent="0.2">
      <c r="A82" s="51"/>
    </row>
    <row r="83" spans="1:1" s="34" customFormat="1" x14ac:dyDescent="0.2">
      <c r="A83" s="51"/>
    </row>
    <row r="84" spans="1:1" s="34" customFormat="1" x14ac:dyDescent="0.2">
      <c r="A84" s="51"/>
    </row>
    <row r="85" spans="1:1" s="34" customFormat="1" x14ac:dyDescent="0.2">
      <c r="A85" s="51"/>
    </row>
    <row r="86" spans="1:1" s="34" customFormat="1" x14ac:dyDescent="0.2">
      <c r="A86" s="51"/>
    </row>
    <row r="87" spans="1:1" s="34" customFormat="1" x14ac:dyDescent="0.2">
      <c r="A87" s="51"/>
    </row>
    <row r="88" spans="1:1" s="34" customFormat="1" x14ac:dyDescent="0.2">
      <c r="A88" s="51"/>
    </row>
    <row r="89" spans="1:1" s="34" customFormat="1" x14ac:dyDescent="0.2">
      <c r="A89" s="51"/>
    </row>
    <row r="90" spans="1:1" s="34" customFormat="1" x14ac:dyDescent="0.2">
      <c r="A90" s="51"/>
    </row>
    <row r="91" spans="1:1" s="34" customFormat="1" x14ac:dyDescent="0.2">
      <c r="A91" s="51"/>
    </row>
    <row r="92" spans="1:1" s="34" customFormat="1" x14ac:dyDescent="0.2">
      <c r="A92" s="51"/>
    </row>
    <row r="93" spans="1:1" s="34" customFormat="1" x14ac:dyDescent="0.2">
      <c r="A93" s="51"/>
    </row>
    <row r="94" spans="1:1" s="34" customFormat="1" x14ac:dyDescent="0.2">
      <c r="A94" s="51"/>
    </row>
    <row r="95" spans="1:1" s="34" customFormat="1" x14ac:dyDescent="0.2">
      <c r="A95" s="51"/>
    </row>
    <row r="96" spans="1:1" s="34" customFormat="1" x14ac:dyDescent="0.2">
      <c r="A96" s="51"/>
    </row>
    <row r="97" spans="1:1" s="34" customFormat="1" x14ac:dyDescent="0.2">
      <c r="A97" s="51"/>
    </row>
    <row r="98" spans="1:1" s="34" customFormat="1" x14ac:dyDescent="0.2">
      <c r="A98" s="51"/>
    </row>
    <row r="99" spans="1:1" s="34" customFormat="1" x14ac:dyDescent="0.2">
      <c r="A99" s="51"/>
    </row>
    <row r="100" spans="1:1" s="34" customFormat="1" x14ac:dyDescent="0.2">
      <c r="A100" s="51"/>
    </row>
    <row r="101" spans="1:1" s="34" customFormat="1" x14ac:dyDescent="0.2">
      <c r="A101" s="51"/>
    </row>
    <row r="102" spans="1:1" s="34" customFormat="1" x14ac:dyDescent="0.2">
      <c r="A102" s="51"/>
    </row>
    <row r="103" spans="1:1" s="34" customFormat="1" x14ac:dyDescent="0.2">
      <c r="A103" s="51"/>
    </row>
    <row r="104" spans="1:1" s="34" customFormat="1" x14ac:dyDescent="0.2">
      <c r="A104" s="51"/>
    </row>
    <row r="105" spans="1:1" s="34" customFormat="1" x14ac:dyDescent="0.2">
      <c r="A105" s="51"/>
    </row>
    <row r="106" spans="1:1" s="34" customFormat="1" x14ac:dyDescent="0.2">
      <c r="A106" s="51"/>
    </row>
    <row r="107" spans="1:1" s="34" customFormat="1" x14ac:dyDescent="0.2">
      <c r="A107" s="51"/>
    </row>
    <row r="108" spans="1:1" s="34" customFormat="1" x14ac:dyDescent="0.2">
      <c r="A108" s="51"/>
    </row>
    <row r="109" spans="1:1" s="34" customFormat="1" x14ac:dyDescent="0.2">
      <c r="A109" s="51"/>
    </row>
    <row r="110" spans="1:1" s="34" customFormat="1" x14ac:dyDescent="0.2">
      <c r="A110" s="51"/>
    </row>
    <row r="111" spans="1:1" s="34" customFormat="1" x14ac:dyDescent="0.2">
      <c r="A111" s="51"/>
    </row>
    <row r="112" spans="1:1" s="34" customFormat="1" x14ac:dyDescent="0.2">
      <c r="A112" s="51"/>
    </row>
    <row r="113" spans="1:1" s="34" customFormat="1" x14ac:dyDescent="0.2">
      <c r="A113" s="51"/>
    </row>
    <row r="114" spans="1:1" s="34" customFormat="1" x14ac:dyDescent="0.2">
      <c r="A114" s="51"/>
    </row>
    <row r="115" spans="1:1" s="34" customFormat="1" x14ac:dyDescent="0.2">
      <c r="A115" s="51"/>
    </row>
    <row r="116" spans="1:1" s="34" customFormat="1" x14ac:dyDescent="0.2">
      <c r="A116" s="51"/>
    </row>
    <row r="117" spans="1:1" s="34" customFormat="1" x14ac:dyDescent="0.2">
      <c r="A117" s="51"/>
    </row>
    <row r="118" spans="1:1" s="34" customFormat="1" x14ac:dyDescent="0.2">
      <c r="A118" s="51"/>
    </row>
    <row r="119" spans="1:1" s="34" customFormat="1" x14ac:dyDescent="0.2">
      <c r="A119" s="51"/>
    </row>
    <row r="120" spans="1:1" s="34" customFormat="1" x14ac:dyDescent="0.2">
      <c r="A120" s="51"/>
    </row>
    <row r="121" spans="1:1" s="34" customFormat="1" x14ac:dyDescent="0.2">
      <c r="A121" s="51"/>
    </row>
    <row r="122" spans="1:1" s="34" customFormat="1" x14ac:dyDescent="0.2">
      <c r="A122" s="51"/>
    </row>
    <row r="123" spans="1:1" s="34" customFormat="1" x14ac:dyDescent="0.2">
      <c r="A123" s="51"/>
    </row>
    <row r="124" spans="1:1" s="34" customFormat="1" x14ac:dyDescent="0.2">
      <c r="A124" s="51"/>
    </row>
    <row r="125" spans="1:1" s="34" customFormat="1" x14ac:dyDescent="0.2">
      <c r="A125" s="51"/>
    </row>
    <row r="126" spans="1:1" s="34" customFormat="1" x14ac:dyDescent="0.2">
      <c r="A126" s="51"/>
    </row>
    <row r="127" spans="1:1" s="34" customFormat="1" x14ac:dyDescent="0.2">
      <c r="A127" s="51"/>
    </row>
    <row r="128" spans="1:1" s="34" customFormat="1" x14ac:dyDescent="0.2">
      <c r="A128" s="51"/>
    </row>
    <row r="129" spans="1:1" s="34" customFormat="1" x14ac:dyDescent="0.2">
      <c r="A129" s="51"/>
    </row>
    <row r="130" spans="1:1" s="34" customFormat="1" x14ac:dyDescent="0.2">
      <c r="A130" s="51"/>
    </row>
    <row r="131" spans="1:1" s="34" customFormat="1" x14ac:dyDescent="0.2">
      <c r="A131" s="51"/>
    </row>
    <row r="132" spans="1:1" s="34" customFormat="1" x14ac:dyDescent="0.2">
      <c r="A132" s="51"/>
    </row>
    <row r="133" spans="1:1" s="34" customFormat="1" x14ac:dyDescent="0.2">
      <c r="A133" s="51"/>
    </row>
    <row r="134" spans="1:1" s="34" customFormat="1" x14ac:dyDescent="0.2">
      <c r="A134" s="51"/>
    </row>
    <row r="135" spans="1:1" s="34" customFormat="1" x14ac:dyDescent="0.2">
      <c r="A135" s="51"/>
    </row>
    <row r="136" spans="1:1" s="34" customFormat="1" x14ac:dyDescent="0.2">
      <c r="A136" s="51"/>
    </row>
    <row r="137" spans="1:1" s="34" customFormat="1" x14ac:dyDescent="0.2">
      <c r="A137" s="51"/>
    </row>
    <row r="138" spans="1:1" s="34" customFormat="1" x14ac:dyDescent="0.2">
      <c r="A138" s="51"/>
    </row>
    <row r="139" spans="1:1" s="34" customFormat="1" x14ac:dyDescent="0.2">
      <c r="A139" s="51"/>
    </row>
    <row r="140" spans="1:1" s="34" customFormat="1" x14ac:dyDescent="0.2">
      <c r="A140" s="51"/>
    </row>
    <row r="141" spans="1:1" s="34" customFormat="1" x14ac:dyDescent="0.2">
      <c r="A141" s="51"/>
    </row>
  </sheetData>
  <mergeCells count="3">
    <mergeCell ref="A6:A9"/>
    <mergeCell ref="A10:A13"/>
    <mergeCell ref="A2:A5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DB568-C6D5-4463-8115-4D7423D0A79D}">
  <sheetPr codeName="Sheet18"/>
  <dimension ref="A1:M29"/>
  <sheetViews>
    <sheetView workbookViewId="0">
      <selection activeCell="G7" sqref="G7"/>
    </sheetView>
  </sheetViews>
  <sheetFormatPr defaultRowHeight="15" x14ac:dyDescent="0.25"/>
  <cols>
    <col min="1" max="1" width="27.5703125" customWidth="1"/>
    <col min="2" max="2" width="9.85546875" bestFit="1" customWidth="1"/>
    <col min="3" max="3" width="9.5703125" customWidth="1"/>
    <col min="4" max="4" width="9.28515625" bestFit="1" customWidth="1"/>
    <col min="6" max="6" width="24.7109375" customWidth="1"/>
  </cols>
  <sheetData>
    <row r="1" spans="1:13" x14ac:dyDescent="0.25">
      <c r="A1" s="649" t="s">
        <v>376</v>
      </c>
    </row>
    <row r="2" spans="1:13" ht="31.5" thickBot="1" x14ac:dyDescent="0.35">
      <c r="A2" s="507"/>
      <c r="B2" s="508">
        <v>44986</v>
      </c>
      <c r="C2" s="508">
        <v>45352</v>
      </c>
      <c r="D2" s="508" t="s">
        <v>4</v>
      </c>
      <c r="E2" s="3"/>
      <c r="F2" s="3"/>
      <c r="G2" s="3"/>
      <c r="H2" s="3"/>
      <c r="I2" s="3"/>
      <c r="J2" s="3"/>
      <c r="K2" s="3"/>
      <c r="L2" s="3"/>
      <c r="M2" s="3"/>
    </row>
    <row r="3" spans="1:13" ht="33" x14ac:dyDescent="0.3">
      <c r="A3" s="509" t="s">
        <v>334</v>
      </c>
      <c r="B3" s="510">
        <v>140524</v>
      </c>
      <c r="C3" s="510">
        <v>152828</v>
      </c>
      <c r="D3" s="511">
        <f>(C3/B3-1)*100</f>
        <v>8.7557997210440988</v>
      </c>
      <c r="E3" s="3"/>
      <c r="F3" s="3"/>
      <c r="G3" s="3"/>
      <c r="H3" s="3"/>
      <c r="I3" s="3"/>
      <c r="J3" s="3"/>
      <c r="K3" s="3"/>
      <c r="L3" s="3"/>
      <c r="M3" s="3"/>
    </row>
    <row r="4" spans="1:13" ht="16.5" x14ac:dyDescent="0.3">
      <c r="A4" s="512"/>
      <c r="B4" s="503"/>
      <c r="C4" s="503"/>
      <c r="D4" s="513"/>
      <c r="E4" s="3"/>
      <c r="F4" s="3"/>
      <c r="G4" s="3"/>
      <c r="H4" s="3"/>
      <c r="I4" s="3"/>
      <c r="J4" s="3"/>
      <c r="K4" s="3"/>
      <c r="L4" s="3"/>
      <c r="M4" s="3"/>
    </row>
    <row r="5" spans="1:13" ht="33" x14ac:dyDescent="0.3">
      <c r="A5" s="514" t="s">
        <v>335</v>
      </c>
      <c r="B5" s="502">
        <v>51103</v>
      </c>
      <c r="C5" s="502">
        <v>46674.341631399999</v>
      </c>
      <c r="D5" s="515">
        <f>(C5/B5-1)*100</f>
        <v>-8.6661416523491788</v>
      </c>
      <c r="E5" s="3"/>
      <c r="F5" s="3"/>
      <c r="G5" s="3"/>
      <c r="H5" s="3"/>
      <c r="I5" s="3"/>
      <c r="J5" s="3"/>
      <c r="K5" s="3"/>
      <c r="L5" s="3"/>
      <c r="M5" s="3"/>
    </row>
    <row r="6" spans="1:13" ht="33" x14ac:dyDescent="0.3">
      <c r="A6" s="516" t="s">
        <v>336</v>
      </c>
      <c r="B6" s="503">
        <v>43947</v>
      </c>
      <c r="C6" s="503">
        <v>40791.215700599998</v>
      </c>
      <c r="D6" s="517">
        <f>(C6/B6-1)*100</f>
        <v>-7.1808867485835259</v>
      </c>
      <c r="E6" s="3"/>
      <c r="F6" s="3"/>
      <c r="G6" s="3"/>
      <c r="H6" s="3"/>
      <c r="I6" s="3"/>
      <c r="J6" s="3"/>
      <c r="K6" s="3"/>
      <c r="L6" s="3"/>
      <c r="M6" s="3"/>
    </row>
    <row r="7" spans="1:13" ht="33" x14ac:dyDescent="0.3">
      <c r="A7" s="516" t="s">
        <v>337</v>
      </c>
      <c r="B7" s="503">
        <v>7156</v>
      </c>
      <c r="C7" s="503">
        <v>5883.1259307999981</v>
      </c>
      <c r="D7" s="518">
        <f>(C7/B7-1)*100</f>
        <v>-17.787507954164361</v>
      </c>
      <c r="E7" s="3"/>
      <c r="F7" s="3"/>
      <c r="G7" s="3"/>
      <c r="H7" s="3"/>
      <c r="I7" s="3"/>
      <c r="J7" s="3"/>
      <c r="K7" s="3"/>
      <c r="L7" s="3"/>
      <c r="M7" s="3"/>
    </row>
    <row r="8" spans="1:13" ht="16.5" x14ac:dyDescent="0.3">
      <c r="A8" s="516"/>
      <c r="B8" s="503"/>
      <c r="C8" s="503"/>
      <c r="D8" s="518"/>
      <c r="E8" s="3"/>
      <c r="F8" s="3"/>
      <c r="G8" s="3"/>
      <c r="H8" s="3"/>
      <c r="I8" s="3"/>
      <c r="J8" s="3"/>
      <c r="K8" s="3"/>
      <c r="L8" s="3"/>
      <c r="M8" s="3"/>
    </row>
    <row r="9" spans="1:13" ht="17.25" thickBot="1" x14ac:dyDescent="0.35">
      <c r="A9" s="519" t="s">
        <v>338</v>
      </c>
      <c r="B9" s="505">
        <v>28107</v>
      </c>
      <c r="C9" s="505">
        <v>32564</v>
      </c>
      <c r="D9" s="520">
        <f>IF( C9=0,0,(C9/B9-1)*100)</f>
        <v>15.857259757355813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3" t="s">
        <v>377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E29" s="3"/>
      <c r="F29" s="3"/>
      <c r="G29" s="3"/>
      <c r="H29" s="3"/>
      <c r="I29" s="3"/>
      <c r="J29" s="3"/>
      <c r="K29" s="3"/>
      <c r="L29" s="3"/>
      <c r="M29" s="3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35C3-1EC1-47C0-A613-4F46C568A76B}">
  <dimension ref="A1:L26"/>
  <sheetViews>
    <sheetView tabSelected="1" zoomScale="90" zoomScaleNormal="90" workbookViewId="0">
      <selection activeCell="I17" sqref="I17"/>
    </sheetView>
  </sheetViews>
  <sheetFormatPr defaultRowHeight="15" x14ac:dyDescent="0.25"/>
  <cols>
    <col min="1" max="1" width="10.85546875" customWidth="1"/>
    <col min="2" max="2" width="14.7109375" customWidth="1"/>
  </cols>
  <sheetData>
    <row r="1" spans="1:12" ht="16.5" x14ac:dyDescent="0.3">
      <c r="A1" s="285" t="s">
        <v>3</v>
      </c>
      <c r="B1" s="283" t="s">
        <v>138</v>
      </c>
      <c r="C1" s="65"/>
      <c r="D1" s="280" t="s">
        <v>378</v>
      </c>
      <c r="E1" s="65"/>
      <c r="F1" s="65"/>
      <c r="G1" s="65"/>
      <c r="H1" s="65"/>
      <c r="I1" s="65"/>
      <c r="J1" s="65"/>
      <c r="K1" s="65"/>
      <c r="L1" s="65"/>
    </row>
    <row r="2" spans="1:12" ht="16.5" customHeight="1" x14ac:dyDescent="0.3">
      <c r="A2" s="286">
        <v>2020</v>
      </c>
      <c r="B2" s="284">
        <v>176.25870956</v>
      </c>
      <c r="C2" s="65"/>
      <c r="D2" s="280" t="s">
        <v>186</v>
      </c>
      <c r="E2" s="65"/>
      <c r="F2" s="65"/>
      <c r="G2" s="65"/>
      <c r="H2" s="65"/>
      <c r="I2" s="65"/>
      <c r="J2" s="65"/>
      <c r="K2" s="65"/>
      <c r="L2" s="65"/>
    </row>
    <row r="3" spans="1:12" ht="16.5" customHeight="1" x14ac:dyDescent="0.3">
      <c r="A3" s="286">
        <v>2021</v>
      </c>
      <c r="B3" s="281">
        <v>188.53010766</v>
      </c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2" ht="16.5" customHeight="1" x14ac:dyDescent="0.3">
      <c r="A4" s="286">
        <v>2022</v>
      </c>
      <c r="B4" s="281">
        <v>210.12397448999999</v>
      </c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12" ht="16.5" x14ac:dyDescent="0.3">
      <c r="A5" s="286">
        <v>2023</v>
      </c>
      <c r="B5" s="281">
        <v>230.45019123999998</v>
      </c>
      <c r="C5" s="65"/>
      <c r="D5" s="65"/>
      <c r="E5" s="65"/>
      <c r="F5" s="65"/>
      <c r="G5" s="65"/>
      <c r="H5" s="65"/>
      <c r="I5" s="65"/>
      <c r="J5" s="65"/>
      <c r="K5" s="65"/>
      <c r="L5" s="65"/>
    </row>
    <row r="6" spans="1:12" ht="16.5" customHeight="1" thickBot="1" x14ac:dyDescent="0.35">
      <c r="A6" s="287">
        <v>2024</v>
      </c>
      <c r="B6" s="282">
        <v>250.38833125999997</v>
      </c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2" ht="16.5" customHeight="1" x14ac:dyDescent="0.3">
      <c r="A7" s="222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</row>
    <row r="13" spans="1:12" ht="16.5" x14ac:dyDescent="0.3">
      <c r="D13" s="65" t="s">
        <v>187</v>
      </c>
    </row>
    <row r="17" spans="1:9" x14ac:dyDescent="0.25">
      <c r="A17" s="288"/>
      <c r="B17" s="288"/>
      <c r="C17" s="288"/>
      <c r="D17" s="288"/>
    </row>
    <row r="18" spans="1:9" x14ac:dyDescent="0.25">
      <c r="A18" s="288"/>
      <c r="B18" s="288"/>
      <c r="C18" s="288"/>
      <c r="D18" s="288"/>
    </row>
    <row r="19" spans="1:9" x14ac:dyDescent="0.25">
      <c r="A19" s="288"/>
      <c r="B19" s="288"/>
      <c r="C19" s="288"/>
      <c r="D19" s="288"/>
    </row>
    <row r="20" spans="1:9" x14ac:dyDescent="0.25">
      <c r="A20" s="288"/>
      <c r="B20" s="288"/>
      <c r="C20" s="288"/>
      <c r="D20" s="288"/>
    </row>
    <row r="21" spans="1:9" x14ac:dyDescent="0.25">
      <c r="A21" s="288"/>
      <c r="B21" s="288"/>
      <c r="C21" s="288"/>
      <c r="D21" s="288"/>
    </row>
    <row r="22" spans="1:9" x14ac:dyDescent="0.25">
      <c r="A22" s="288"/>
      <c r="B22" s="288"/>
      <c r="C22" s="288"/>
      <c r="D22" s="288"/>
    </row>
    <row r="23" spans="1:9" x14ac:dyDescent="0.25">
      <c r="A23" s="288"/>
      <c r="B23" s="288"/>
      <c r="C23" s="288"/>
      <c r="D23" s="288"/>
    </row>
    <row r="24" spans="1:9" x14ac:dyDescent="0.25">
      <c r="A24" s="288"/>
      <c r="B24" s="288"/>
      <c r="C24" s="288"/>
      <c r="D24" s="288"/>
    </row>
    <row r="25" spans="1:9" x14ac:dyDescent="0.25">
      <c r="A25" s="288"/>
      <c r="B25" s="288"/>
      <c r="C25" s="288"/>
      <c r="D25" s="288"/>
    </row>
    <row r="26" spans="1:9" x14ac:dyDescent="0.25">
      <c r="D26" s="288"/>
      <c r="I26" s="288"/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76E1-6953-4EC0-A18E-E5886DDA35BF}">
  <dimension ref="B1:E15"/>
  <sheetViews>
    <sheetView zoomScale="90" zoomScaleNormal="90" workbookViewId="0">
      <selection activeCell="J11" sqref="J11"/>
    </sheetView>
  </sheetViews>
  <sheetFormatPr defaultRowHeight="15" x14ac:dyDescent="0.25"/>
  <cols>
    <col min="1" max="1" width="2.140625" customWidth="1"/>
    <col min="2" max="2" width="34.85546875" customWidth="1"/>
  </cols>
  <sheetData>
    <row r="1" spans="2:5" ht="17.25" thickBot="1" x14ac:dyDescent="0.35">
      <c r="B1" s="289" t="s">
        <v>188</v>
      </c>
      <c r="C1" s="208"/>
      <c r="D1" s="208"/>
      <c r="E1" s="208"/>
    </row>
    <row r="2" spans="2:5" ht="30.75" thickBot="1" x14ac:dyDescent="0.35">
      <c r="B2" s="209"/>
      <c r="C2" s="210">
        <v>44986</v>
      </c>
      <c r="D2" s="210">
        <v>45352</v>
      </c>
      <c r="E2" s="211" t="s">
        <v>139</v>
      </c>
    </row>
    <row r="3" spans="2:5" ht="16.5" customHeight="1" x14ac:dyDescent="0.3">
      <c r="B3" s="212"/>
      <c r="C3" s="562" t="s">
        <v>140</v>
      </c>
      <c r="D3" s="562"/>
      <c r="E3" s="214"/>
    </row>
    <row r="4" spans="2:5" ht="16.5" customHeight="1" x14ac:dyDescent="0.25">
      <c r="B4" s="215" t="s">
        <v>141</v>
      </c>
      <c r="C4" s="216">
        <v>473.41499999999996</v>
      </c>
      <c r="D4" s="216">
        <v>512.78499999999997</v>
      </c>
      <c r="E4" s="217">
        <f t="shared" ref="E4:E9" si="0">(D4/C4-1)*100</f>
        <v>8.3161708015166305</v>
      </c>
    </row>
    <row r="5" spans="2:5" ht="16.5" customHeight="1" x14ac:dyDescent="0.25">
      <c r="B5" s="215" t="s">
        <v>142</v>
      </c>
      <c r="C5" s="216">
        <v>239.81399999999999</v>
      </c>
      <c r="D5" s="216">
        <v>262.13200000000001</v>
      </c>
      <c r="E5" s="217">
        <f t="shared" si="0"/>
        <v>9.3063791104772911</v>
      </c>
    </row>
    <row r="6" spans="2:5" ht="16.5" customHeight="1" x14ac:dyDescent="0.25">
      <c r="B6" s="215" t="s">
        <v>143</v>
      </c>
      <c r="C6" s="216">
        <f>C4-C5</f>
        <v>233.60099999999997</v>
      </c>
      <c r="D6" s="216">
        <f>D4-D5</f>
        <v>250.65299999999996</v>
      </c>
      <c r="E6" s="217">
        <f t="shared" si="0"/>
        <v>7.2996262858463723</v>
      </c>
    </row>
    <row r="7" spans="2:5" ht="30" customHeight="1" x14ac:dyDescent="0.3">
      <c r="B7" s="218" t="s">
        <v>144</v>
      </c>
      <c r="C7" s="219">
        <v>3.1508087600000021</v>
      </c>
      <c r="D7" s="219">
        <v>0.2646687399999994</v>
      </c>
      <c r="E7" s="220">
        <f t="shared" si="0"/>
        <v>-91.599974477663977</v>
      </c>
    </row>
    <row r="8" spans="2:5" ht="16.5" customHeight="1" x14ac:dyDescent="0.25">
      <c r="B8" s="215" t="s">
        <v>145</v>
      </c>
      <c r="C8" s="216">
        <f>C5+C7</f>
        <v>242.96480875999998</v>
      </c>
      <c r="D8" s="216">
        <f>D5+D7</f>
        <v>262.39666874</v>
      </c>
      <c r="E8" s="217">
        <f t="shared" si="0"/>
        <v>7.9978084394908278</v>
      </c>
    </row>
    <row r="9" spans="2:5" ht="16.5" customHeight="1" x14ac:dyDescent="0.25">
      <c r="B9" s="215" t="s">
        <v>138</v>
      </c>
      <c r="C9" s="216">
        <f>C4-C8</f>
        <v>230.45019123999998</v>
      </c>
      <c r="D9" s="216">
        <f>D4-D8</f>
        <v>250.38833125999997</v>
      </c>
      <c r="E9" s="217">
        <f t="shared" si="0"/>
        <v>8.6518218590825988</v>
      </c>
    </row>
    <row r="10" spans="2:5" ht="16.5" customHeight="1" x14ac:dyDescent="0.3">
      <c r="B10" s="223"/>
      <c r="C10" s="224"/>
      <c r="D10" s="224"/>
      <c r="E10" s="225"/>
    </row>
    <row r="11" spans="2:5" ht="16.5" customHeight="1" x14ac:dyDescent="0.3">
      <c r="B11" s="215" t="s">
        <v>146</v>
      </c>
      <c r="C11" s="216"/>
      <c r="D11" s="216"/>
      <c r="E11" s="225"/>
    </row>
    <row r="12" spans="2:5" ht="30" customHeight="1" x14ac:dyDescent="0.3">
      <c r="B12" s="226" t="s">
        <v>147</v>
      </c>
      <c r="C12" s="219">
        <f>C9+C13</f>
        <v>220.12019123999997</v>
      </c>
      <c r="D12" s="219">
        <f>D9+D13</f>
        <v>243.06708125999998</v>
      </c>
      <c r="E12" s="220">
        <f>(D12/C12-1)*100</f>
        <v>10.424709287564049</v>
      </c>
    </row>
    <row r="13" spans="2:5" ht="16.5" customHeight="1" thickBot="1" x14ac:dyDescent="0.35">
      <c r="B13" s="227" t="s">
        <v>148</v>
      </c>
      <c r="C13" s="228">
        <v>-10.33</v>
      </c>
      <c r="D13" s="228">
        <v>-7.32125</v>
      </c>
      <c r="E13" s="229">
        <f>(D13/C13-1)*100</f>
        <v>-29.126331074540179</v>
      </c>
    </row>
    <row r="14" spans="2:5" ht="16.5" customHeight="1" x14ac:dyDescent="0.3">
      <c r="B14" s="563" t="s">
        <v>149</v>
      </c>
      <c r="C14" s="563"/>
      <c r="D14" s="563"/>
      <c r="E14" s="563"/>
    </row>
    <row r="15" spans="2:5" ht="16.5" x14ac:dyDescent="0.3">
      <c r="B15" s="65" t="s">
        <v>187</v>
      </c>
    </row>
  </sheetData>
  <mergeCells count="2">
    <mergeCell ref="C3:D3"/>
    <mergeCell ref="B14:E14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C89C-FBA6-45F7-AFA2-17327B740E87}">
  <dimension ref="B1:E15"/>
  <sheetViews>
    <sheetView zoomScale="90" zoomScaleNormal="90" workbookViewId="0">
      <selection activeCell="G30" sqref="G30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customHeight="1" thickBot="1" x14ac:dyDescent="0.35">
      <c r="B1" s="289" t="s">
        <v>189</v>
      </c>
      <c r="C1" s="208"/>
      <c r="D1" s="208"/>
      <c r="E1" s="208"/>
    </row>
    <row r="2" spans="2:5" ht="30.75" customHeight="1" thickBot="1" x14ac:dyDescent="0.35">
      <c r="B2" s="209"/>
      <c r="C2" s="210">
        <v>44986</v>
      </c>
      <c r="D2" s="210">
        <v>45352</v>
      </c>
      <c r="E2" s="211" t="s">
        <v>139</v>
      </c>
    </row>
    <row r="3" spans="2:5" ht="16.5" customHeight="1" x14ac:dyDescent="0.25">
      <c r="B3" s="230"/>
      <c r="C3" s="562" t="s">
        <v>140</v>
      </c>
      <c r="D3" s="562"/>
      <c r="E3" s="231"/>
    </row>
    <row r="4" spans="2:5" ht="16.5" customHeight="1" x14ac:dyDescent="0.25">
      <c r="B4" s="230" t="s">
        <v>141</v>
      </c>
      <c r="C4" s="232">
        <f>C5+C10</f>
        <v>473.41499999999996</v>
      </c>
      <c r="D4" s="232">
        <f>D5+D10</f>
        <v>512.78499999999997</v>
      </c>
      <c r="E4" s="217">
        <f>(D4/C4-1)*100</f>
        <v>8.3161708015166305</v>
      </c>
    </row>
    <row r="5" spans="2:5" ht="16.5" customHeight="1" x14ac:dyDescent="0.25">
      <c r="B5" s="233" t="s">
        <v>150</v>
      </c>
      <c r="C5" s="234">
        <f>SUM(C6:C9)</f>
        <v>454.28699999999998</v>
      </c>
      <c r="D5" s="234">
        <f>SUM(D6:D9)</f>
        <v>486.70100000000002</v>
      </c>
      <c r="E5" s="217">
        <f>(D5/C5-1)*100</f>
        <v>7.1351370389203472</v>
      </c>
    </row>
    <row r="6" spans="2:5" ht="30" customHeight="1" x14ac:dyDescent="0.25">
      <c r="B6" s="235" t="s">
        <v>151</v>
      </c>
      <c r="C6" s="236">
        <v>62.555999999999997</v>
      </c>
      <c r="D6" s="236">
        <v>65.95</v>
      </c>
      <c r="E6" s="220">
        <f>(D6/C6-1)*100</f>
        <v>5.4255387173093084</v>
      </c>
    </row>
    <row r="7" spans="2:5" ht="16.5" customHeight="1" x14ac:dyDescent="0.3">
      <c r="B7" s="237" t="s">
        <v>152</v>
      </c>
      <c r="C7" s="236">
        <v>373.06900000000002</v>
      </c>
      <c r="D7" s="236">
        <v>397.64800000000002</v>
      </c>
      <c r="E7" s="220">
        <f t="shared" ref="E7:E14" si="0">(D7/C7-1)*100</f>
        <v>6.5883254840257477</v>
      </c>
    </row>
    <row r="8" spans="2:5" ht="16.5" x14ac:dyDescent="0.3">
      <c r="B8" s="238" t="s">
        <v>153</v>
      </c>
      <c r="C8" s="239">
        <v>18.611000000000001</v>
      </c>
      <c r="D8" s="239">
        <v>22.68</v>
      </c>
      <c r="E8" s="220">
        <f t="shared" si="0"/>
        <v>21.863414109934975</v>
      </c>
    </row>
    <row r="9" spans="2:5" ht="16.5" x14ac:dyDescent="0.3">
      <c r="B9" s="238" t="s">
        <v>154</v>
      </c>
      <c r="C9" s="239">
        <v>5.0999999999999997E-2</v>
      </c>
      <c r="D9" s="239">
        <v>0.42299999999999999</v>
      </c>
      <c r="E9" s="220">
        <f t="shared" si="0"/>
        <v>729.41176470588243</v>
      </c>
    </row>
    <row r="10" spans="2:5" x14ac:dyDescent="0.25">
      <c r="B10" s="233" t="s">
        <v>155</v>
      </c>
      <c r="C10" s="234">
        <f>SUM(C11:C14)</f>
        <v>19.128</v>
      </c>
      <c r="D10" s="234">
        <f>SUM(D11:D14)</f>
        <v>26.084</v>
      </c>
      <c r="E10" s="240">
        <f t="shared" si="0"/>
        <v>36.36553743203681</v>
      </c>
    </row>
    <row r="11" spans="2:5" ht="16.5" x14ac:dyDescent="0.3">
      <c r="B11" s="238" t="s">
        <v>156</v>
      </c>
      <c r="C11" s="242">
        <f>10.507+0.338</f>
        <v>10.844999999999999</v>
      </c>
      <c r="D11" s="242">
        <f>14.413+0.366</f>
        <v>14.779</v>
      </c>
      <c r="E11" s="220">
        <f t="shared" si="0"/>
        <v>36.274781005071468</v>
      </c>
    </row>
    <row r="12" spans="2:5" ht="16.5" x14ac:dyDescent="0.3">
      <c r="B12" s="238" t="s">
        <v>157</v>
      </c>
      <c r="C12" s="242">
        <v>6.3760000000000003</v>
      </c>
      <c r="D12" s="242">
        <v>8.4320000000000004</v>
      </c>
      <c r="E12" s="220">
        <f t="shared" si="0"/>
        <v>32.245922208281065</v>
      </c>
    </row>
    <row r="13" spans="2:5" ht="16.5" x14ac:dyDescent="0.3">
      <c r="B13" s="238" t="s">
        <v>158</v>
      </c>
      <c r="C13" s="242">
        <v>1.5760000000000001</v>
      </c>
      <c r="D13" s="242">
        <v>2.7650000000000001</v>
      </c>
      <c r="E13" s="220">
        <f t="shared" si="0"/>
        <v>75.44416243654824</v>
      </c>
    </row>
    <row r="14" spans="2:5" ht="17.25" thickBot="1" x14ac:dyDescent="0.35">
      <c r="B14" s="243" t="s">
        <v>159</v>
      </c>
      <c r="C14" s="244">
        <v>0.33100000000000002</v>
      </c>
      <c r="D14" s="244">
        <v>0.108</v>
      </c>
      <c r="E14" s="245">
        <f t="shared" si="0"/>
        <v>-67.371601208459225</v>
      </c>
    </row>
    <row r="15" spans="2:5" ht="16.5" x14ac:dyDescent="0.3">
      <c r="B15" s="65" t="s">
        <v>187</v>
      </c>
      <c r="C15" s="65"/>
      <c r="D15" s="65"/>
      <c r="E15" s="65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EB74-C603-4C1E-AA96-2232897D0E1E}">
  <dimension ref="B1:E14"/>
  <sheetViews>
    <sheetView zoomScale="90" zoomScaleNormal="90" workbookViewId="0">
      <selection activeCell="F28" sqref="F28"/>
    </sheetView>
  </sheetViews>
  <sheetFormatPr defaultRowHeight="15" x14ac:dyDescent="0.25"/>
  <cols>
    <col min="1" max="1" width="1.140625" customWidth="1"/>
    <col min="2" max="2" width="34.85546875" customWidth="1"/>
  </cols>
  <sheetData>
    <row r="1" spans="2:5" x14ac:dyDescent="0.25">
      <c r="B1" s="77" t="s">
        <v>190</v>
      </c>
    </row>
    <row r="2" spans="2:5" ht="30.75" thickBot="1" x14ac:dyDescent="0.35">
      <c r="B2" s="209"/>
      <c r="C2" s="210">
        <v>44986</v>
      </c>
      <c r="D2" s="210">
        <v>45352</v>
      </c>
      <c r="E2" s="211" t="s">
        <v>4</v>
      </c>
    </row>
    <row r="3" spans="2:5" ht="16.5" x14ac:dyDescent="0.3">
      <c r="B3" s="213"/>
      <c r="C3" s="562" t="s">
        <v>140</v>
      </c>
      <c r="D3" s="562"/>
      <c r="E3" s="213"/>
    </row>
    <row r="4" spans="2:5" ht="16.5" customHeight="1" x14ac:dyDescent="0.3">
      <c r="B4" s="271" t="s">
        <v>177</v>
      </c>
      <c r="C4" s="272">
        <v>289.89600000000002</v>
      </c>
      <c r="D4" s="272">
        <v>316.834</v>
      </c>
      <c r="E4" s="265">
        <f t="shared" ref="E4:E9" si="0">(D4/C4-1)*100</f>
        <v>9.2922979275326334</v>
      </c>
    </row>
    <row r="5" spans="2:5" ht="16.5" x14ac:dyDescent="0.3">
      <c r="B5" s="273" t="s">
        <v>178</v>
      </c>
      <c r="C5" s="272">
        <v>1.875</v>
      </c>
      <c r="D5" s="272">
        <v>2.35</v>
      </c>
      <c r="E5" s="265">
        <f t="shared" si="0"/>
        <v>25.333333333333343</v>
      </c>
    </row>
    <row r="6" spans="2:5" ht="16.5" customHeight="1" x14ac:dyDescent="0.3">
      <c r="B6" s="274" t="s">
        <v>179</v>
      </c>
      <c r="C6" s="275">
        <v>31.401999999999997</v>
      </c>
      <c r="D6" s="275">
        <v>31.841000000000001</v>
      </c>
      <c r="E6" s="265">
        <f t="shared" si="0"/>
        <v>1.3980001273804277</v>
      </c>
    </row>
    <row r="7" spans="2:5" ht="16.5" x14ac:dyDescent="0.3">
      <c r="B7" s="273" t="s">
        <v>180</v>
      </c>
      <c r="C7" s="272">
        <v>3.58</v>
      </c>
      <c r="D7" s="272">
        <v>3.6629999999999998</v>
      </c>
      <c r="E7" s="265">
        <f t="shared" si="0"/>
        <v>2.3184357541899292</v>
      </c>
    </row>
    <row r="8" spans="2:5" ht="16.5" x14ac:dyDescent="0.3">
      <c r="B8" s="273" t="s">
        <v>181</v>
      </c>
      <c r="C8" s="272">
        <v>3.2130000000000001</v>
      </c>
      <c r="D8" s="272">
        <v>3.254</v>
      </c>
      <c r="E8" s="265">
        <f t="shared" si="0"/>
        <v>1.2760659819483378</v>
      </c>
    </row>
    <row r="9" spans="2:5" ht="16.5" x14ac:dyDescent="0.3">
      <c r="B9" s="273" t="s">
        <v>182</v>
      </c>
      <c r="C9" s="272">
        <v>43.103000000000009</v>
      </c>
      <c r="D9" s="272">
        <v>39.70599999999996</v>
      </c>
      <c r="E9" s="265">
        <f t="shared" si="0"/>
        <v>-7.8811219636685355</v>
      </c>
    </row>
    <row r="10" spans="2:5" ht="16.5" x14ac:dyDescent="0.3">
      <c r="B10" s="273" t="s">
        <v>183</v>
      </c>
      <c r="C10" s="272"/>
      <c r="D10" s="272"/>
      <c r="E10" s="265"/>
    </row>
    <row r="11" spans="2:5" ht="30" customHeight="1" x14ac:dyDescent="0.3">
      <c r="B11" s="271" t="s">
        <v>184</v>
      </c>
      <c r="C11" s="275">
        <v>17.164999999999999</v>
      </c>
      <c r="D11" s="275">
        <v>16.295999999999999</v>
      </c>
      <c r="E11" s="265">
        <f>(D11/C11-1)*100</f>
        <v>-5.0626274395572324</v>
      </c>
    </row>
    <row r="12" spans="2:5" ht="17.25" thickBot="1" x14ac:dyDescent="0.35">
      <c r="B12" s="276" t="s">
        <v>185</v>
      </c>
      <c r="C12" s="277">
        <v>3.4540000000000002</v>
      </c>
      <c r="D12" s="290">
        <v>9.9000000000000005E-2</v>
      </c>
      <c r="E12" s="265">
        <f>(D12/C12-1)*100</f>
        <v>-97.133757961783445</v>
      </c>
    </row>
    <row r="13" spans="2:5" ht="16.5" customHeight="1" thickBot="1" x14ac:dyDescent="0.3">
      <c r="B13" s="278" t="s">
        <v>152</v>
      </c>
      <c r="C13" s="279">
        <f>SUM(C4:C9)</f>
        <v>373.06900000000002</v>
      </c>
      <c r="D13" s="279">
        <f>SUM(D4:D9)</f>
        <v>397.64800000000002</v>
      </c>
      <c r="E13" s="291">
        <f>(D13/C13-1)*100</f>
        <v>6.5883254840257477</v>
      </c>
    </row>
    <row r="14" spans="2:5" ht="16.5" x14ac:dyDescent="0.3">
      <c r="B14" s="65" t="s">
        <v>187</v>
      </c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E31C1-F371-4B2B-83B7-F41BF77B6817}">
  <dimension ref="B1:E12"/>
  <sheetViews>
    <sheetView zoomScale="90" zoomScaleNormal="90" workbookViewId="0">
      <selection activeCell="C4" sqref="C4"/>
    </sheetView>
  </sheetViews>
  <sheetFormatPr defaultRowHeight="15" x14ac:dyDescent="0.25"/>
  <cols>
    <col min="1" max="1" width="1.7109375" customWidth="1"/>
    <col min="2" max="2" width="34.85546875" customWidth="1"/>
  </cols>
  <sheetData>
    <row r="1" spans="2:5" ht="16.5" x14ac:dyDescent="0.3">
      <c r="B1" s="280" t="s">
        <v>191</v>
      </c>
      <c r="C1" s="65"/>
      <c r="D1" s="65"/>
      <c r="E1" s="65"/>
    </row>
    <row r="2" spans="2:5" ht="30" customHeight="1" thickBot="1" x14ac:dyDescent="0.35">
      <c r="B2" s="209"/>
      <c r="C2" s="210">
        <v>44986</v>
      </c>
      <c r="D2" s="210">
        <v>45352</v>
      </c>
      <c r="E2" s="211" t="s">
        <v>139</v>
      </c>
    </row>
    <row r="3" spans="2:5" ht="16.5" x14ac:dyDescent="0.25">
      <c r="B3" s="230"/>
      <c r="C3" s="562" t="s">
        <v>140</v>
      </c>
      <c r="D3" s="562"/>
      <c r="E3" s="231"/>
    </row>
    <row r="4" spans="2:5" x14ac:dyDescent="0.25">
      <c r="B4" s="215" t="s">
        <v>142</v>
      </c>
      <c r="C4" s="246">
        <f>SUM(C5:C11)</f>
        <v>239.81399999999999</v>
      </c>
      <c r="D4" s="246">
        <f>SUM(D5:D11)</f>
        <v>262.13200000000001</v>
      </c>
      <c r="E4" s="240">
        <f t="shared" ref="E4:E11" si="0">(D4/C4-1)*100</f>
        <v>9.3063791104772911</v>
      </c>
    </row>
    <row r="5" spans="2:5" ht="16.5" x14ac:dyDescent="0.3">
      <c r="B5" s="247" t="s">
        <v>160</v>
      </c>
      <c r="C5" s="248">
        <v>106.68300000000001</v>
      </c>
      <c r="D5" s="248">
        <v>112.768</v>
      </c>
      <c r="E5" s="220">
        <f t="shared" si="0"/>
        <v>5.70381410346541</v>
      </c>
    </row>
    <row r="6" spans="2:5" ht="16.5" x14ac:dyDescent="0.3">
      <c r="B6" s="247" t="s">
        <v>161</v>
      </c>
      <c r="C6" s="248">
        <v>32.408000000000001</v>
      </c>
      <c r="D6" s="248">
        <v>34.802</v>
      </c>
      <c r="E6" s="220">
        <f t="shared" si="0"/>
        <v>7.3870649222414153</v>
      </c>
    </row>
    <row r="7" spans="2:5" ht="16.5" x14ac:dyDescent="0.3">
      <c r="B7" s="247" t="s">
        <v>162</v>
      </c>
      <c r="C7" s="248">
        <v>13.218999999999999</v>
      </c>
      <c r="D7" s="248">
        <v>14.317</v>
      </c>
      <c r="E7" s="220">
        <f t="shared" si="0"/>
        <v>8.3062258869808669</v>
      </c>
    </row>
    <row r="8" spans="2:5" ht="16.5" x14ac:dyDescent="0.3">
      <c r="B8" s="247" t="s">
        <v>163</v>
      </c>
      <c r="C8" s="248">
        <v>62.914000000000001</v>
      </c>
      <c r="D8" s="248">
        <v>70.367999999999995</v>
      </c>
      <c r="E8" s="220">
        <f t="shared" si="0"/>
        <v>11.847919382013528</v>
      </c>
    </row>
    <row r="9" spans="2:5" ht="16.5" x14ac:dyDescent="0.3">
      <c r="B9" s="247" t="s">
        <v>164</v>
      </c>
      <c r="C9" s="248">
        <v>18.338999999999999</v>
      </c>
      <c r="D9" s="248">
        <v>23.388999999999999</v>
      </c>
      <c r="E9" s="220">
        <f t="shared" si="0"/>
        <v>27.536943126669943</v>
      </c>
    </row>
    <row r="10" spans="2:5" ht="16.5" x14ac:dyDescent="0.3">
      <c r="B10" s="247" t="s">
        <v>165</v>
      </c>
      <c r="C10" s="248">
        <v>4.3330000000000002</v>
      </c>
      <c r="D10" s="248">
        <v>4.5430000000000001</v>
      </c>
      <c r="E10" s="220">
        <f t="shared" si="0"/>
        <v>4.8465266558965991</v>
      </c>
    </row>
    <row r="11" spans="2:5" ht="17.25" thickBot="1" x14ac:dyDescent="0.35">
      <c r="B11" s="249" t="s">
        <v>166</v>
      </c>
      <c r="C11" s="250">
        <v>1.9179999999999999</v>
      </c>
      <c r="D11" s="250">
        <v>1.9450000000000001</v>
      </c>
      <c r="E11" s="245">
        <f t="shared" si="0"/>
        <v>1.4077163712200358</v>
      </c>
    </row>
    <row r="12" spans="2:5" ht="16.5" x14ac:dyDescent="0.3">
      <c r="B12" s="65" t="s">
        <v>187</v>
      </c>
      <c r="C12" s="65"/>
      <c r="D12" s="65"/>
      <c r="E12" s="65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51206-D883-45A2-A4EE-C3369F41EFBC}">
  <dimension ref="B1:E12"/>
  <sheetViews>
    <sheetView zoomScale="90" zoomScaleNormal="90" workbookViewId="0">
      <selection activeCell="C3" sqref="C3:D3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x14ac:dyDescent="0.3">
      <c r="B1" s="280" t="s">
        <v>192</v>
      </c>
      <c r="C1" s="251"/>
      <c r="D1" s="251"/>
      <c r="E1" s="65"/>
    </row>
    <row r="2" spans="2:5" ht="30.75" thickBot="1" x14ac:dyDescent="0.35">
      <c r="B2" s="209"/>
      <c r="C2" s="210">
        <v>44986</v>
      </c>
      <c r="D2" s="210">
        <v>45352</v>
      </c>
      <c r="E2" s="211" t="s">
        <v>139</v>
      </c>
    </row>
    <row r="3" spans="2:5" ht="16.5" x14ac:dyDescent="0.3">
      <c r="B3" s="230"/>
      <c r="C3" s="562" t="s">
        <v>140</v>
      </c>
      <c r="D3" s="562"/>
      <c r="E3" s="241"/>
    </row>
    <row r="4" spans="2:5" ht="30" x14ac:dyDescent="0.25">
      <c r="B4" s="252" t="s">
        <v>167</v>
      </c>
      <c r="C4" s="253">
        <f>C5+C9</f>
        <v>16.369808760000002</v>
      </c>
      <c r="D4" s="253">
        <f>D5+D9</f>
        <v>14.58166874</v>
      </c>
      <c r="E4" s="240">
        <f t="shared" ref="E4:E10" si="0">(D4/C4-1)*100</f>
        <v>-10.923402015357453</v>
      </c>
    </row>
    <row r="5" spans="2:5" ht="16.5" x14ac:dyDescent="0.3">
      <c r="B5" s="254" t="s">
        <v>168</v>
      </c>
      <c r="C5" s="255">
        <f>SUM(C6:C8)</f>
        <v>16.145000000000003</v>
      </c>
      <c r="D5" s="255">
        <f>SUM(D6:D8)</f>
        <v>14.891999999999999</v>
      </c>
      <c r="E5" s="220">
        <f t="shared" si="0"/>
        <v>-7.7609166924744732</v>
      </c>
    </row>
    <row r="6" spans="2:5" ht="33" x14ac:dyDescent="0.3">
      <c r="B6" s="226" t="s">
        <v>169</v>
      </c>
      <c r="C6" s="256">
        <v>6.8150000000000004</v>
      </c>
      <c r="D6" s="256">
        <v>2.1920000000000002</v>
      </c>
      <c r="E6" s="220">
        <f t="shared" si="0"/>
        <v>-67.835656639765233</v>
      </c>
    </row>
    <row r="7" spans="2:5" ht="48.75" customHeight="1" x14ac:dyDescent="0.3">
      <c r="B7" s="226" t="s">
        <v>170</v>
      </c>
      <c r="C7" s="256">
        <v>5.125</v>
      </c>
      <c r="D7" s="256">
        <v>7.7279999999999998</v>
      </c>
      <c r="E7" s="220">
        <f t="shared" si="0"/>
        <v>50.790243902439023</v>
      </c>
    </row>
    <row r="8" spans="2:5" ht="16.5" x14ac:dyDescent="0.3">
      <c r="B8" s="226" t="s">
        <v>171</v>
      </c>
      <c r="C8" s="255">
        <v>4.2050000000000001</v>
      </c>
      <c r="D8" s="255">
        <v>4.9720000000000004</v>
      </c>
      <c r="E8" s="220">
        <f t="shared" si="0"/>
        <v>18.240190249702735</v>
      </c>
    </row>
    <row r="9" spans="2:5" ht="16.5" x14ac:dyDescent="0.3">
      <c r="B9" s="254" t="s">
        <v>172</v>
      </c>
      <c r="C9" s="255">
        <v>0.22480876000000014</v>
      </c>
      <c r="D9" s="255">
        <v>-0.31033126000000011</v>
      </c>
      <c r="E9" s="220">
        <f t="shared" si="0"/>
        <v>-238.04233429337893</v>
      </c>
    </row>
    <row r="10" spans="2:5" ht="33" thickBot="1" x14ac:dyDescent="0.3">
      <c r="B10" s="258" t="s">
        <v>173</v>
      </c>
      <c r="C10" s="259">
        <f>C4-'Table 25'!C7</f>
        <v>3.1508087600000021</v>
      </c>
      <c r="D10" s="259">
        <f>D4-'Table 25'!D7</f>
        <v>0.2646687399999994</v>
      </c>
      <c r="E10" s="260">
        <f t="shared" si="0"/>
        <v>-91.599974477663977</v>
      </c>
    </row>
    <row r="11" spans="2:5" ht="15.75" x14ac:dyDescent="0.3">
      <c r="B11" s="563" t="s">
        <v>149</v>
      </c>
      <c r="C11" s="563"/>
      <c r="D11" s="563"/>
      <c r="E11" s="563"/>
    </row>
    <row r="12" spans="2:5" ht="16.5" x14ac:dyDescent="0.3">
      <c r="B12" s="65" t="s">
        <v>187</v>
      </c>
    </row>
  </sheetData>
  <mergeCells count="2">
    <mergeCell ref="C3:D3"/>
    <mergeCell ref="B11:E11"/>
  </mergeCells>
  <pageMargins left="0.7" right="0.7" top="0.75" bottom="0.75" header="0.3" footer="0.3"/>
  <pageSetup orientation="portrait" r:id="rId1"/>
  <ignoredErrors>
    <ignoredError sqref="C5:D5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F810D-DD83-4FBF-9974-C681CACD80BB}">
  <dimension ref="B1:E9"/>
  <sheetViews>
    <sheetView zoomScale="90" zoomScaleNormal="90" workbookViewId="0">
      <selection activeCell="F22" sqref="F22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x14ac:dyDescent="0.3">
      <c r="B1" s="125" t="s">
        <v>193</v>
      </c>
      <c r="C1" s="251"/>
      <c r="D1" s="251"/>
      <c r="E1" s="261"/>
    </row>
    <row r="2" spans="2:5" ht="30.75" thickBot="1" x14ac:dyDescent="0.35">
      <c r="B2" s="209"/>
      <c r="C2" s="210">
        <v>44986</v>
      </c>
      <c r="D2" s="210">
        <v>45352</v>
      </c>
      <c r="E2" s="211" t="s">
        <v>139</v>
      </c>
    </row>
    <row r="3" spans="2:5" ht="16.5" x14ac:dyDescent="0.3">
      <c r="B3" s="213"/>
      <c r="C3" s="562" t="s">
        <v>140</v>
      </c>
      <c r="D3" s="562"/>
      <c r="E3" s="213"/>
    </row>
    <row r="4" spans="2:5" x14ac:dyDescent="0.25">
      <c r="B4" s="215" t="s">
        <v>146</v>
      </c>
      <c r="C4" s="262"/>
      <c r="D4" s="262"/>
      <c r="E4" s="263"/>
    </row>
    <row r="5" spans="2:5" ht="30" customHeight="1" x14ac:dyDescent="0.3">
      <c r="B5" s="226" t="s">
        <v>174</v>
      </c>
      <c r="C5" s="264">
        <f>'Table 22'!C12</f>
        <v>220.12019123999997</v>
      </c>
      <c r="D5" s="264">
        <f>'Table 22'!D12</f>
        <v>243.06708125999998</v>
      </c>
      <c r="E5" s="265">
        <f>(D5/C5-1)*100</f>
        <v>10.424709287564049</v>
      </c>
    </row>
    <row r="6" spans="2:5" ht="16.5" x14ac:dyDescent="0.3">
      <c r="B6" s="223" t="s">
        <v>148</v>
      </c>
      <c r="C6" s="266">
        <f>C7-C8</f>
        <v>-10.33</v>
      </c>
      <c r="D6" s="266">
        <f>D7-D8</f>
        <v>-7.32125</v>
      </c>
      <c r="E6" s="265">
        <f>(D6/C6-1)*100</f>
        <v>-29.126331074540179</v>
      </c>
    </row>
    <row r="7" spans="2:5" ht="16.5" x14ac:dyDescent="0.3">
      <c r="B7" s="223" t="s">
        <v>175</v>
      </c>
      <c r="C7" s="266">
        <v>0</v>
      </c>
      <c r="D7" s="266">
        <v>0</v>
      </c>
      <c r="E7" s="267" t="s">
        <v>91</v>
      </c>
    </row>
    <row r="8" spans="2:5" ht="17.25" thickBot="1" x14ac:dyDescent="0.35">
      <c r="B8" s="268" t="s">
        <v>176</v>
      </c>
      <c r="C8" s="269">
        <v>10.33</v>
      </c>
      <c r="D8" s="269">
        <v>7.32125</v>
      </c>
      <c r="E8" s="270">
        <f>(D8/C8-1)*100</f>
        <v>-29.126331074540179</v>
      </c>
    </row>
    <row r="9" spans="2:5" ht="16.5" x14ac:dyDescent="0.3">
      <c r="B9" s="65" t="s">
        <v>187</v>
      </c>
      <c r="C9" s="257"/>
      <c r="D9" s="257"/>
      <c r="E9" s="257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9DDEF-8695-4081-9F4A-EF0F0202A46D}">
  <dimension ref="A1:H11"/>
  <sheetViews>
    <sheetView zoomScale="60" zoomScaleNormal="60" workbookViewId="0">
      <selection activeCell="S22" sqref="S22"/>
    </sheetView>
  </sheetViews>
  <sheetFormatPr defaultColWidth="9.140625" defaultRowHeight="16.5" x14ac:dyDescent="0.3"/>
  <cols>
    <col min="1" max="1" width="9.42578125" style="65" customWidth="1"/>
    <col min="2" max="2" width="8.7109375" style="65" bestFit="1" customWidth="1"/>
    <col min="3" max="3" width="17.7109375" style="65" customWidth="1"/>
    <col min="4" max="4" width="15.5703125" style="65" bestFit="1" customWidth="1"/>
    <col min="5" max="16384" width="9.140625" style="65"/>
  </cols>
  <sheetData>
    <row r="1" spans="1:8" ht="17.25" thickBot="1" x14ac:dyDescent="0.35">
      <c r="F1" s="306" t="s">
        <v>196</v>
      </c>
    </row>
    <row r="2" spans="1:8" ht="30.75" x14ac:dyDescent="0.3">
      <c r="A2" s="305"/>
      <c r="B2" s="304"/>
      <c r="C2" s="301" t="s">
        <v>194</v>
      </c>
      <c r="D2" s="302" t="s">
        <v>195</v>
      </c>
    </row>
    <row r="3" spans="1:8" x14ac:dyDescent="0.3">
      <c r="A3" s="564">
        <v>2022</v>
      </c>
      <c r="B3" s="293" t="s">
        <v>36</v>
      </c>
      <c r="C3" s="295">
        <v>218.00477855926701</v>
      </c>
      <c r="D3" s="303"/>
      <c r="E3" s="292"/>
      <c r="F3" s="292"/>
    </row>
    <row r="4" spans="1:8" x14ac:dyDescent="0.3">
      <c r="A4" s="564"/>
      <c r="B4" s="293" t="s">
        <v>37</v>
      </c>
      <c r="C4" s="296">
        <v>534.73021000000006</v>
      </c>
      <c r="D4" s="294">
        <f>C4-C3</f>
        <v>316.72543144073302</v>
      </c>
      <c r="E4" s="292"/>
      <c r="F4" s="292"/>
    </row>
    <row r="5" spans="1:8" x14ac:dyDescent="0.3">
      <c r="A5" s="564"/>
      <c r="B5" s="293" t="s">
        <v>38</v>
      </c>
      <c r="C5" s="296">
        <v>524.427864</v>
      </c>
      <c r="D5" s="294">
        <f t="shared" ref="D5:D10" si="0">C5-C4</f>
        <v>-10.302346000000057</v>
      </c>
      <c r="E5" s="292"/>
      <c r="F5" s="292"/>
    </row>
    <row r="6" spans="1:8" x14ac:dyDescent="0.3">
      <c r="A6" s="564"/>
      <c r="B6" s="293" t="s">
        <v>39</v>
      </c>
      <c r="C6" s="297">
        <v>506.4</v>
      </c>
      <c r="D6" s="294">
        <f t="shared" si="0"/>
        <v>-18.027864000000022</v>
      </c>
      <c r="E6" s="292"/>
      <c r="F6" s="292"/>
    </row>
    <row r="7" spans="1:8" x14ac:dyDescent="0.3">
      <c r="A7" s="564">
        <v>2023</v>
      </c>
      <c r="B7" s="293" t="s">
        <v>36</v>
      </c>
      <c r="C7" s="298">
        <v>496.055295</v>
      </c>
      <c r="D7" s="294">
        <f>C7-C6</f>
        <v>-10.344704999999976</v>
      </c>
      <c r="E7" s="292"/>
      <c r="F7" s="292"/>
      <c r="G7" s="221"/>
      <c r="H7" s="221"/>
    </row>
    <row r="8" spans="1:8" x14ac:dyDescent="0.3">
      <c r="A8" s="564"/>
      <c r="B8" s="293" t="s">
        <v>37</v>
      </c>
      <c r="C8" s="298">
        <v>477.18826723000001</v>
      </c>
      <c r="D8" s="294">
        <f t="shared" si="0"/>
        <v>-18.867027769999993</v>
      </c>
      <c r="E8" s="292"/>
      <c r="F8" s="292"/>
      <c r="G8" s="221"/>
      <c r="H8" s="221"/>
    </row>
    <row r="9" spans="1:8" x14ac:dyDescent="0.3">
      <c r="A9" s="564"/>
      <c r="B9" s="293" t="s">
        <v>38</v>
      </c>
      <c r="C9" s="298">
        <v>469.04925378000002</v>
      </c>
      <c r="D9" s="294">
        <f t="shared" si="0"/>
        <v>-8.1390134499999931</v>
      </c>
      <c r="E9" s="292"/>
      <c r="F9" s="292"/>
      <c r="G9" s="221"/>
      <c r="H9" s="221"/>
    </row>
    <row r="10" spans="1:8" x14ac:dyDescent="0.3">
      <c r="A10" s="564"/>
      <c r="B10" s="293" t="s">
        <v>39</v>
      </c>
      <c r="C10" s="298">
        <v>453.19882367000002</v>
      </c>
      <c r="D10" s="294">
        <f t="shared" si="0"/>
        <v>-15.850430109999991</v>
      </c>
      <c r="E10" s="292"/>
      <c r="F10" s="292"/>
      <c r="G10" s="221"/>
      <c r="H10" s="221"/>
    </row>
    <row r="11" spans="1:8" ht="17.25" thickBot="1" x14ac:dyDescent="0.35">
      <c r="A11" s="307">
        <v>2024</v>
      </c>
      <c r="B11" s="208" t="s">
        <v>36</v>
      </c>
      <c r="C11" s="299">
        <v>445.90558104000002</v>
      </c>
      <c r="D11" s="300">
        <f>C11-C10</f>
        <v>-7.2932426300000088</v>
      </c>
      <c r="E11" s="292"/>
      <c r="F11" s="292"/>
      <c r="G11" s="221"/>
      <c r="H11" s="292"/>
    </row>
  </sheetData>
  <mergeCells count="2">
    <mergeCell ref="A3:A6"/>
    <mergeCell ref="A7:A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6AEF-F687-4913-9D06-A9D5A6B2A9DD}">
  <dimension ref="A1:F29"/>
  <sheetViews>
    <sheetView zoomScaleNormal="100" workbookViewId="0">
      <selection activeCell="F30" sqref="F30"/>
    </sheetView>
  </sheetViews>
  <sheetFormatPr defaultRowHeight="12.75" x14ac:dyDescent="0.2"/>
  <cols>
    <col min="1" max="1" width="2.85546875" style="36" customWidth="1"/>
    <col min="2" max="2" width="22.42578125" style="36" customWidth="1"/>
    <col min="3" max="3" width="10.28515625" style="36" customWidth="1"/>
    <col min="4" max="4" width="10" style="36" customWidth="1"/>
    <col min="5" max="5" width="9.5703125" style="36" customWidth="1"/>
    <col min="6" max="16384" width="9.140625" style="36"/>
  </cols>
  <sheetData>
    <row r="1" spans="1:6" ht="14.25" customHeight="1" thickBot="1" x14ac:dyDescent="0.25">
      <c r="A1" s="34"/>
      <c r="B1" s="35" t="s">
        <v>346</v>
      </c>
      <c r="C1" s="34"/>
      <c r="D1" s="34"/>
      <c r="E1" s="34"/>
      <c r="F1" s="34"/>
    </row>
    <row r="2" spans="1:6" ht="14.25" customHeight="1" thickBot="1" x14ac:dyDescent="0.3">
      <c r="B2" s="37"/>
      <c r="C2" s="546" t="s">
        <v>17</v>
      </c>
      <c r="D2" s="547"/>
      <c r="E2" s="34"/>
    </row>
    <row r="3" spans="1:6" ht="28.5" customHeight="1" thickBot="1" x14ac:dyDescent="0.3">
      <c r="B3" s="38" t="s">
        <v>18</v>
      </c>
      <c r="C3" s="39" t="s">
        <v>19</v>
      </c>
      <c r="D3" s="39" t="s">
        <v>20</v>
      </c>
      <c r="E3" s="34"/>
    </row>
    <row r="4" spans="1:6" ht="30" customHeight="1" x14ac:dyDescent="0.25">
      <c r="B4" s="40" t="s">
        <v>21</v>
      </c>
      <c r="C4" s="41">
        <v>12.251085553922763</v>
      </c>
      <c r="D4" s="42">
        <v>1.1399534857605715</v>
      </c>
      <c r="E4" s="34"/>
    </row>
    <row r="5" spans="1:6" ht="13.5" x14ac:dyDescent="0.25">
      <c r="B5" s="43" t="s">
        <v>22</v>
      </c>
      <c r="C5" s="41">
        <v>3.5698623332714732</v>
      </c>
      <c r="D5" s="42">
        <v>8.9054180420731655E-2</v>
      </c>
      <c r="E5" s="34"/>
    </row>
    <row r="6" spans="1:6" ht="13.5" x14ac:dyDescent="0.25">
      <c r="B6" s="43" t="s">
        <v>23</v>
      </c>
      <c r="C6" s="41">
        <v>6.9327595267421884</v>
      </c>
      <c r="D6" s="42">
        <v>1.9111904167629064</v>
      </c>
      <c r="E6" s="34"/>
    </row>
    <row r="7" spans="1:6" ht="13.5" x14ac:dyDescent="0.25">
      <c r="B7" s="43" t="s">
        <v>24</v>
      </c>
      <c r="C7" s="41">
        <v>7.6489516239326036</v>
      </c>
      <c r="D7" s="42">
        <v>2.5905396859006373</v>
      </c>
      <c r="E7" s="34"/>
    </row>
    <row r="8" spans="1:6" ht="13.5" x14ac:dyDescent="0.25">
      <c r="B8" s="43" t="s">
        <v>25</v>
      </c>
      <c r="C8" s="41">
        <v>11.194986601396835</v>
      </c>
      <c r="D8" s="42">
        <v>3.4953463694698712</v>
      </c>
      <c r="E8" s="34"/>
    </row>
    <row r="9" spans="1:6" ht="13.5" x14ac:dyDescent="0.25">
      <c r="B9" s="43" t="s">
        <v>26</v>
      </c>
      <c r="C9" s="41">
        <v>1.4928505953777744</v>
      </c>
      <c r="D9" s="42">
        <v>2.4655074168543649</v>
      </c>
      <c r="E9" s="34"/>
    </row>
    <row r="10" spans="1:6" ht="13.5" x14ac:dyDescent="0.25">
      <c r="B10" s="43" t="s">
        <v>27</v>
      </c>
      <c r="C10" s="41">
        <v>4.9496452764537366</v>
      </c>
      <c r="D10" s="42">
        <v>-2.6554304326633371</v>
      </c>
      <c r="E10" s="34"/>
    </row>
    <row r="11" spans="1:6" ht="13.5" x14ac:dyDescent="0.25">
      <c r="B11" s="43" t="s">
        <v>28</v>
      </c>
      <c r="C11" s="41">
        <v>1.1773407267868379</v>
      </c>
      <c r="D11" s="42">
        <v>7.4355559037843761</v>
      </c>
      <c r="E11" s="34"/>
    </row>
    <row r="12" spans="1:6" ht="13.5" x14ac:dyDescent="0.25">
      <c r="B12" s="43" t="s">
        <v>29</v>
      </c>
      <c r="C12" s="41">
        <v>5.265905529354626</v>
      </c>
      <c r="D12" s="42">
        <v>2.3550718220301405</v>
      </c>
      <c r="E12" s="34"/>
    </row>
    <row r="13" spans="1:6" ht="13.5" x14ac:dyDescent="0.25">
      <c r="B13" s="43" t="s">
        <v>30</v>
      </c>
      <c r="C13" s="41">
        <v>2.251710417232772</v>
      </c>
      <c r="D13" s="42">
        <v>7.9332354987279814</v>
      </c>
      <c r="E13" s="34"/>
    </row>
    <row r="14" spans="1:6" ht="13.5" x14ac:dyDescent="0.25">
      <c r="B14" s="43" t="s">
        <v>31</v>
      </c>
      <c r="C14" s="41">
        <v>8.1047941323366643</v>
      </c>
      <c r="D14" s="42">
        <v>-1.8800228751977812</v>
      </c>
      <c r="E14" s="34"/>
    </row>
    <row r="15" spans="1:6" ht="15" customHeight="1" x14ac:dyDescent="0.25">
      <c r="B15" s="43" t="s">
        <v>32</v>
      </c>
      <c r="C15" s="41">
        <v>4.3777084655938694</v>
      </c>
      <c r="D15" s="42">
        <v>1.2135396006875681</v>
      </c>
      <c r="E15" s="34"/>
    </row>
    <row r="16" spans="1:6" ht="14.25" thickBot="1" x14ac:dyDescent="0.3">
      <c r="B16" s="44" t="s">
        <v>33</v>
      </c>
      <c r="C16" s="45">
        <v>6.5651998638557814</v>
      </c>
      <c r="D16" s="46">
        <v>1.4795364359107452</v>
      </c>
      <c r="E16" s="34"/>
    </row>
    <row r="17" spans="1:5" ht="13.5" x14ac:dyDescent="0.25">
      <c r="B17" s="47" t="s">
        <v>34</v>
      </c>
      <c r="C17" s="47"/>
      <c r="D17" s="47"/>
      <c r="E17" s="34"/>
    </row>
    <row r="18" spans="1:5" x14ac:dyDescent="0.2">
      <c r="A18" s="34"/>
      <c r="B18" s="34"/>
      <c r="C18" s="34"/>
      <c r="D18" s="34"/>
      <c r="E18" s="34"/>
    </row>
    <row r="19" spans="1:5" x14ac:dyDescent="0.2">
      <c r="A19" s="34"/>
      <c r="B19" s="34"/>
      <c r="C19" s="34"/>
      <c r="D19" s="34"/>
      <c r="E19" s="34"/>
    </row>
    <row r="20" spans="1:5" x14ac:dyDescent="0.2">
      <c r="E20" s="34"/>
    </row>
    <row r="21" spans="1:5" x14ac:dyDescent="0.2">
      <c r="E21" s="34"/>
    </row>
    <row r="22" spans="1:5" x14ac:dyDescent="0.2">
      <c r="E22" s="34"/>
    </row>
    <row r="23" spans="1:5" x14ac:dyDescent="0.2">
      <c r="E23" s="34"/>
    </row>
    <row r="24" spans="1:5" x14ac:dyDescent="0.2">
      <c r="E24" s="34"/>
    </row>
    <row r="25" spans="1:5" x14ac:dyDescent="0.2">
      <c r="E25" s="34"/>
    </row>
    <row r="26" spans="1:5" x14ac:dyDescent="0.2">
      <c r="E26" s="34"/>
    </row>
    <row r="27" spans="1:5" x14ac:dyDescent="0.2">
      <c r="E27" s="34"/>
    </row>
    <row r="28" spans="1:5" x14ac:dyDescent="0.2">
      <c r="E28" s="34"/>
    </row>
    <row r="29" spans="1:5" x14ac:dyDescent="0.2">
      <c r="E29" s="34"/>
    </row>
  </sheetData>
  <mergeCells count="1">
    <mergeCell ref="C2:D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B26F1-FD37-4F71-8680-B76F8BCA8C5A}">
  <dimension ref="A1:X21"/>
  <sheetViews>
    <sheetView zoomScale="130" zoomScaleNormal="130" zoomScaleSheetLayoutView="110" workbookViewId="0">
      <selection activeCell="H24" sqref="H24"/>
    </sheetView>
  </sheetViews>
  <sheetFormatPr defaultRowHeight="12.75" x14ac:dyDescent="0.2"/>
  <cols>
    <col min="1" max="1" width="9.140625" style="36"/>
    <col min="2" max="2" width="9.140625" style="34"/>
    <col min="3" max="3" width="9.85546875" style="34" bestFit="1" customWidth="1"/>
    <col min="4" max="4" width="8.85546875" style="34" customWidth="1"/>
    <col min="5" max="5" width="13.42578125" style="34" bestFit="1" customWidth="1"/>
    <col min="6" max="10" width="9.140625" style="34"/>
    <col min="11" max="15" width="6.42578125" style="34" customWidth="1"/>
    <col min="16" max="24" width="9.140625" style="34"/>
    <col min="25" max="16384" width="9.140625" style="36"/>
  </cols>
  <sheetData>
    <row r="1" spans="1:12" ht="14.25" x14ac:dyDescent="0.2">
      <c r="C1" s="34" t="s">
        <v>40</v>
      </c>
      <c r="D1" s="35" t="s">
        <v>41</v>
      </c>
      <c r="E1" s="35" t="s">
        <v>42</v>
      </c>
      <c r="H1" s="48" t="s">
        <v>229</v>
      </c>
    </row>
    <row r="2" spans="1:12" ht="14.25" x14ac:dyDescent="0.2">
      <c r="A2" s="338">
        <v>2020</v>
      </c>
      <c r="B2" s="34" t="s">
        <v>39</v>
      </c>
      <c r="C2" s="339">
        <v>-1.0101554750757629</v>
      </c>
      <c r="D2" s="339">
        <v>4.9581651376146851</v>
      </c>
      <c r="E2" s="339">
        <v>0.3794594468994319</v>
      </c>
      <c r="H2" s="48"/>
    </row>
    <row r="3" spans="1:12" ht="14.25" x14ac:dyDescent="0.2">
      <c r="A3" s="545">
        <v>2021</v>
      </c>
      <c r="B3" s="34" t="s">
        <v>36</v>
      </c>
      <c r="C3" s="339">
        <v>-1.3680400088050106</v>
      </c>
      <c r="D3" s="339">
        <v>4.5715195053196425</v>
      </c>
      <c r="E3" s="339">
        <v>-0.25157787530383757</v>
      </c>
      <c r="H3" s="48"/>
    </row>
    <row r="4" spans="1:12" ht="14.25" x14ac:dyDescent="0.2">
      <c r="A4" s="545"/>
      <c r="B4" s="34" t="s">
        <v>37</v>
      </c>
      <c r="C4" s="339">
        <v>-6.9585728402046243E-3</v>
      </c>
      <c r="D4" s="339">
        <v>3.0408925892722323</v>
      </c>
      <c r="E4" s="339">
        <v>-0.88501971372289745</v>
      </c>
      <c r="H4" s="48"/>
    </row>
    <row r="5" spans="1:12" ht="14.25" x14ac:dyDescent="0.2">
      <c r="A5" s="545"/>
      <c r="B5" s="34" t="s">
        <v>38</v>
      </c>
      <c r="C5" s="339">
        <v>6.7195000783678296</v>
      </c>
      <c r="D5" s="339">
        <v>3.3241258303928589</v>
      </c>
      <c r="E5" s="339">
        <v>4.7274643193940307</v>
      </c>
      <c r="H5" s="48"/>
    </row>
    <row r="6" spans="1:12" ht="14.25" x14ac:dyDescent="0.2">
      <c r="A6" s="545"/>
      <c r="B6" s="34" t="s">
        <v>39</v>
      </c>
      <c r="C6" s="339">
        <v>7.8596208891797517</v>
      </c>
      <c r="D6" s="339">
        <v>4.2931041113803303</v>
      </c>
      <c r="E6" s="339">
        <v>5.8627935753126081</v>
      </c>
      <c r="H6" s="48"/>
    </row>
    <row r="7" spans="1:12" ht="15" customHeight="1" x14ac:dyDescent="0.2">
      <c r="A7" s="545">
        <v>2022</v>
      </c>
      <c r="B7" s="34" t="s">
        <v>36</v>
      </c>
      <c r="C7" s="339">
        <v>11.632135879913449</v>
      </c>
      <c r="D7" s="339">
        <v>4.8577662258157233</v>
      </c>
      <c r="E7" s="339">
        <v>9.4010996467616508</v>
      </c>
    </row>
    <row r="8" spans="1:12" x14ac:dyDescent="0.2">
      <c r="A8" s="545"/>
      <c r="B8" s="34" t="s">
        <v>37</v>
      </c>
      <c r="C8" s="339">
        <v>12.438933885167643</v>
      </c>
      <c r="D8" s="339">
        <v>7.9081274459047393</v>
      </c>
      <c r="E8" s="339">
        <v>10.634305668867341</v>
      </c>
    </row>
    <row r="9" spans="1:12" x14ac:dyDescent="0.2">
      <c r="A9" s="545"/>
      <c r="B9" s="34" t="s">
        <v>38</v>
      </c>
      <c r="C9" s="339">
        <v>9.1819055694108727</v>
      </c>
      <c r="D9" s="339">
        <v>9.9864881568908288</v>
      </c>
      <c r="E9" s="339">
        <v>5.5467984793722707</v>
      </c>
      <c r="L9" s="53" t="s">
        <v>43</v>
      </c>
    </row>
    <row r="10" spans="1:12" x14ac:dyDescent="0.2">
      <c r="A10" s="545"/>
      <c r="B10" s="34" t="s">
        <v>39</v>
      </c>
      <c r="C10" s="339">
        <v>5.3766448117989825</v>
      </c>
      <c r="D10" s="339">
        <v>13.987657973497235</v>
      </c>
      <c r="E10" s="339">
        <v>4.0074995069351758</v>
      </c>
    </row>
    <row r="11" spans="1:12" x14ac:dyDescent="0.2">
      <c r="A11" s="545">
        <v>2023</v>
      </c>
      <c r="B11" s="34" t="s">
        <v>36</v>
      </c>
      <c r="C11" s="339">
        <v>6.1941162264184726</v>
      </c>
      <c r="D11" s="339">
        <v>12.251085553922778</v>
      </c>
      <c r="E11" s="339">
        <v>4.8445611656950121</v>
      </c>
    </row>
    <row r="12" spans="1:12" x14ac:dyDescent="0.2">
      <c r="A12" s="545"/>
      <c r="B12" s="34" t="s">
        <v>37</v>
      </c>
      <c r="C12" s="339">
        <v>3.9288688271406897</v>
      </c>
      <c r="D12" s="339">
        <v>7.0053453737290994</v>
      </c>
      <c r="E12" s="339">
        <v>3.9124568637004131</v>
      </c>
    </row>
    <row r="13" spans="1:12" x14ac:dyDescent="0.2">
      <c r="A13" s="545"/>
      <c r="B13" s="34" t="s">
        <v>38</v>
      </c>
      <c r="C13" s="339">
        <v>0.88819331061877449</v>
      </c>
      <c r="D13" s="339">
        <v>4.8892760839286353</v>
      </c>
      <c r="E13" s="339">
        <v>3.0495247795152096</v>
      </c>
    </row>
    <row r="14" spans="1:12" ht="14.25" customHeight="1" x14ac:dyDescent="0.2">
      <c r="A14" s="545"/>
      <c r="B14" s="34" t="s">
        <v>39</v>
      </c>
      <c r="C14" s="339">
        <v>3.8791545428802294</v>
      </c>
      <c r="D14" s="339">
        <v>-0.62850445644070874</v>
      </c>
      <c r="E14" s="339">
        <v>4.1244225236219023</v>
      </c>
    </row>
    <row r="15" spans="1:12" ht="15.75" customHeight="1" x14ac:dyDescent="0.2">
      <c r="A15" s="51">
        <v>2024</v>
      </c>
      <c r="B15" s="34" t="s">
        <v>36</v>
      </c>
      <c r="C15" s="339">
        <v>1.5045040103758254</v>
      </c>
      <c r="D15" s="339">
        <v>1.1399534857605431</v>
      </c>
      <c r="E15" s="339">
        <v>2.5555916748318737</v>
      </c>
    </row>
    <row r="21" spans="8:8" ht="13.5" x14ac:dyDescent="0.2">
      <c r="H21" s="54" t="s">
        <v>34</v>
      </c>
    </row>
  </sheetData>
  <mergeCells count="3">
    <mergeCell ref="A3:A6"/>
    <mergeCell ref="A7:A10"/>
    <mergeCell ref="A11:A1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492F-6F5A-44AE-B310-2D7D5DA75F5B}">
  <dimension ref="A1:Q24"/>
  <sheetViews>
    <sheetView zoomScale="80" zoomScaleNormal="80" workbookViewId="0">
      <selection activeCell="G10" sqref="G10"/>
    </sheetView>
  </sheetViews>
  <sheetFormatPr defaultRowHeight="15" x14ac:dyDescent="0.25"/>
  <cols>
    <col min="1" max="1" width="53.5703125" customWidth="1"/>
    <col min="2" max="4" width="12.7109375" customWidth="1"/>
    <col min="5" max="5" width="12.140625" customWidth="1"/>
    <col min="6" max="6" width="11.42578125" customWidth="1"/>
    <col min="7" max="7" width="12.42578125" bestFit="1" customWidth="1"/>
    <col min="8" max="8" width="12.28515625" bestFit="1" customWidth="1"/>
    <col min="10" max="17" width="9.140625" style="3"/>
  </cols>
  <sheetData>
    <row r="1" spans="1:16" x14ac:dyDescent="0.25">
      <c r="A1" s="1" t="s">
        <v>0</v>
      </c>
      <c r="B1" s="2">
        <v>2018</v>
      </c>
      <c r="C1" s="2">
        <v>2019</v>
      </c>
      <c r="D1" s="2">
        <v>2020</v>
      </c>
      <c r="E1" s="2">
        <v>2021</v>
      </c>
      <c r="F1" s="2">
        <v>2022</v>
      </c>
      <c r="G1" s="2">
        <v>2023</v>
      </c>
      <c r="H1" s="2">
        <v>2024</v>
      </c>
    </row>
    <row r="2" spans="1:16" x14ac:dyDescent="0.25">
      <c r="A2" s="1" t="s">
        <v>1</v>
      </c>
      <c r="B2" s="5">
        <v>243.82899040599901</v>
      </c>
      <c r="C2" s="5">
        <v>272.38933965012598</v>
      </c>
      <c r="D2" s="5">
        <v>296.40263485918604</v>
      </c>
      <c r="E2" s="5">
        <v>286.83569518951799</v>
      </c>
      <c r="F2" s="5">
        <v>334.92721506020996</v>
      </c>
      <c r="G2" s="5">
        <v>354.31390199999998</v>
      </c>
      <c r="H2" s="5">
        <v>358.22016716000002</v>
      </c>
    </row>
    <row r="3" spans="1:16" x14ac:dyDescent="0.25">
      <c r="A3" s="1" t="s">
        <v>2</v>
      </c>
      <c r="B3" s="6">
        <v>243828.99040599901</v>
      </c>
      <c r="C3" s="4">
        <v>272389.339650126</v>
      </c>
      <c r="D3" s="4">
        <v>296402.63485918602</v>
      </c>
      <c r="E3" s="4">
        <v>286835.69518951798</v>
      </c>
      <c r="F3" s="4">
        <v>334927.21506020997</v>
      </c>
      <c r="G3" s="7">
        <v>354313.902</v>
      </c>
      <c r="H3" s="7">
        <v>358220.16716000001</v>
      </c>
    </row>
    <row r="4" spans="1:16" x14ac:dyDescent="0.25">
      <c r="A4" s="1"/>
      <c r="B4" s="8"/>
      <c r="C4" s="8">
        <f t="shared" ref="C4:H4" si="0">(C2/B2-1)*100</f>
        <v>11.713270516590836</v>
      </c>
      <c r="D4" s="8">
        <f t="shared" si="0"/>
        <v>8.8157984596255687</v>
      </c>
      <c r="E4" s="31">
        <f t="shared" si="0"/>
        <v>-3.2276837465406105</v>
      </c>
      <c r="F4" s="8">
        <f t="shared" si="0"/>
        <v>16.766225639705311</v>
      </c>
      <c r="G4" s="8">
        <f t="shared" si="0"/>
        <v>5.7883283495803406</v>
      </c>
      <c r="H4" s="8">
        <f t="shared" si="0"/>
        <v>1.1024871273608738</v>
      </c>
    </row>
    <row r="5" spans="1:16" x14ac:dyDescent="0.25">
      <c r="A5" s="1"/>
      <c r="B5" s="4"/>
      <c r="C5" s="4"/>
      <c r="D5" s="4"/>
      <c r="F5" s="9"/>
    </row>
    <row r="6" spans="1:16" x14ac:dyDescent="0.25">
      <c r="A6" s="1"/>
      <c r="B6" s="4"/>
      <c r="C6" s="4"/>
      <c r="D6" s="4"/>
    </row>
    <row r="7" spans="1:16" x14ac:dyDescent="0.25">
      <c r="A7" s="30" t="s">
        <v>231</v>
      </c>
    </row>
    <row r="8" spans="1:16" x14ac:dyDescent="0.25">
      <c r="C8" s="5"/>
      <c r="D8" s="5"/>
      <c r="F8" s="5"/>
    </row>
    <row r="12" spans="1:16" x14ac:dyDescent="0.25">
      <c r="D12" s="10"/>
      <c r="E12" s="10"/>
      <c r="N12" s="11"/>
      <c r="O12" s="11"/>
      <c r="P12" s="11"/>
    </row>
    <row r="13" spans="1:16" x14ac:dyDescent="0.25">
      <c r="D13" s="10"/>
      <c r="E13" s="10"/>
      <c r="N13" s="11"/>
      <c r="O13" s="11"/>
      <c r="P13" s="11"/>
    </row>
    <row r="14" spans="1:16" x14ac:dyDescent="0.25">
      <c r="D14" s="12"/>
      <c r="E14" s="12"/>
      <c r="N14" s="11"/>
      <c r="O14" s="11"/>
      <c r="P14" s="11"/>
    </row>
    <row r="15" spans="1:16" x14ac:dyDescent="0.25">
      <c r="D15" s="4"/>
      <c r="E15" s="12"/>
      <c r="N15" s="11"/>
      <c r="O15" s="11"/>
      <c r="P15" s="11"/>
    </row>
    <row r="16" spans="1:16" x14ac:dyDescent="0.25">
      <c r="D16" s="4"/>
      <c r="E16" s="10"/>
      <c r="N16" s="11"/>
      <c r="O16" s="11"/>
      <c r="P16" s="11"/>
    </row>
    <row r="17" spans="1:16" x14ac:dyDescent="0.25">
      <c r="N17" s="11"/>
      <c r="O17" s="11"/>
      <c r="P17" s="11"/>
    </row>
    <row r="18" spans="1:16" x14ac:dyDescent="0.25">
      <c r="N18" s="11"/>
      <c r="O18" s="11"/>
      <c r="P18" s="11"/>
    </row>
    <row r="19" spans="1:16" x14ac:dyDescent="0.25">
      <c r="N19" s="11"/>
      <c r="O19" s="11"/>
      <c r="P19" s="11"/>
    </row>
    <row r="20" spans="1:16" x14ac:dyDescent="0.25">
      <c r="N20" s="11"/>
      <c r="O20" s="11"/>
      <c r="P20" s="11"/>
    </row>
    <row r="21" spans="1:16" x14ac:dyDescent="0.25">
      <c r="N21" s="11"/>
      <c r="O21" s="11"/>
      <c r="P21" s="11"/>
    </row>
    <row r="24" spans="1:16" ht="16.5" x14ac:dyDescent="0.3">
      <c r="A24" s="65" t="s">
        <v>48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5EB53-5D63-480B-A64E-5C7AB9BC3696}">
  <dimension ref="A1:E9"/>
  <sheetViews>
    <sheetView zoomScaleNormal="100" workbookViewId="0">
      <selection activeCell="E14" sqref="E14"/>
    </sheetView>
  </sheetViews>
  <sheetFormatPr defaultRowHeight="15" x14ac:dyDescent="0.25"/>
  <cols>
    <col min="1" max="1" width="14.5703125" customWidth="1"/>
    <col min="2" max="5" width="12.7109375" customWidth="1"/>
  </cols>
  <sheetData>
    <row r="1" spans="1:5" x14ac:dyDescent="0.25">
      <c r="A1" s="29" t="s">
        <v>16</v>
      </c>
      <c r="B1" s="29"/>
      <c r="C1" s="29"/>
      <c r="D1" s="29"/>
      <c r="E1" s="29"/>
    </row>
    <row r="2" spans="1:5" ht="30.75" customHeight="1" thickBot="1" x14ac:dyDescent="0.35">
      <c r="A2" s="532"/>
      <c r="B2" s="533">
        <v>2022</v>
      </c>
      <c r="C2" s="533">
        <v>2023</v>
      </c>
      <c r="D2" s="533">
        <v>2024</v>
      </c>
      <c r="E2" s="534" t="s">
        <v>4</v>
      </c>
    </row>
    <row r="3" spans="1:5" ht="16.5" x14ac:dyDescent="0.3">
      <c r="A3" s="14"/>
      <c r="B3" s="548" t="s">
        <v>8</v>
      </c>
      <c r="C3" s="548"/>
      <c r="D3" s="548"/>
      <c r="E3" s="15"/>
    </row>
    <row r="4" spans="1:5" x14ac:dyDescent="0.25">
      <c r="A4" s="16" t="s">
        <v>9</v>
      </c>
      <c r="B4" s="17">
        <f>SUM(B5:B8)</f>
        <v>9.4637130000000003</v>
      </c>
      <c r="C4" s="17">
        <f>SUM(C5:C8)</f>
        <v>15.626944000000002</v>
      </c>
      <c r="D4" s="17">
        <f>SUM(D5:D8)</f>
        <v>15.418782999999999</v>
      </c>
      <c r="E4" s="18">
        <f>(D4/C4-1)*100</f>
        <v>-1.332064669842048</v>
      </c>
    </row>
    <row r="5" spans="1:5" ht="16.5" x14ac:dyDescent="0.3">
      <c r="A5" s="19" t="s">
        <v>5</v>
      </c>
      <c r="B5" s="20">
        <v>5.9185340000000002</v>
      </c>
      <c r="C5" s="20">
        <v>7.5889540000000002</v>
      </c>
      <c r="D5" s="20">
        <v>9.1565329999999996</v>
      </c>
      <c r="E5" s="21">
        <f>(D5/C5-1)*100</f>
        <v>20.656061428228444</v>
      </c>
    </row>
    <row r="6" spans="1:5" ht="16.5" x14ac:dyDescent="0.3">
      <c r="A6" s="19" t="s">
        <v>10</v>
      </c>
      <c r="B6" s="20">
        <v>2.7375600000000002</v>
      </c>
      <c r="C6" s="20">
        <v>5.5386090000000001</v>
      </c>
      <c r="D6" s="20">
        <v>3.8153389999999998</v>
      </c>
      <c r="E6" s="21">
        <f>(D6/C6-1)*100</f>
        <v>-31.11376881812744</v>
      </c>
    </row>
    <row r="7" spans="1:5" ht="16.5" x14ac:dyDescent="0.3">
      <c r="A7" s="19" t="s">
        <v>6</v>
      </c>
      <c r="B7" s="535">
        <v>0</v>
      </c>
      <c r="C7" s="22">
        <v>1.90666</v>
      </c>
      <c r="D7" s="22">
        <v>1.7416149999999999</v>
      </c>
      <c r="E7" s="21">
        <f>(D7/C7-1)*100</f>
        <v>-8.6562365602676934</v>
      </c>
    </row>
    <row r="8" spans="1:5" ht="17.25" thickBot="1" x14ac:dyDescent="0.35">
      <c r="A8" s="23" t="s">
        <v>7</v>
      </c>
      <c r="B8" s="24">
        <v>0.80761899999999998</v>
      </c>
      <c r="C8" s="24">
        <v>0.59272100000000005</v>
      </c>
      <c r="D8" s="24">
        <v>0.70529600000000003</v>
      </c>
      <c r="E8" s="25">
        <f>(D8/C8-1)*100</f>
        <v>18.992915722574356</v>
      </c>
    </row>
    <row r="9" spans="1:5" ht="16.5" x14ac:dyDescent="0.3">
      <c r="A9" s="65" t="s">
        <v>49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FC6F1-2CEF-4F1D-BBDC-1539F9D34406}">
  <dimension ref="A1:K30"/>
  <sheetViews>
    <sheetView zoomScale="85" zoomScaleNormal="85" workbookViewId="0">
      <pane xSplit="1" ySplit="1" topLeftCell="B2" activePane="bottomRight" state="frozen"/>
      <selection pane="topRight" activeCell="E1" sqref="E1"/>
      <selection pane="bottomLeft" activeCell="A2" sqref="A2"/>
      <selection pane="bottomRight" activeCell="G17" sqref="G17"/>
    </sheetView>
  </sheetViews>
  <sheetFormatPr defaultRowHeight="15" x14ac:dyDescent="0.25"/>
  <cols>
    <col min="1" max="1" width="19.140625" bestFit="1" customWidth="1"/>
    <col min="2" max="8" width="12.7109375" customWidth="1"/>
    <col min="9" max="9" width="12.42578125" bestFit="1" customWidth="1"/>
  </cols>
  <sheetData>
    <row r="1" spans="1:10" x14ac:dyDescent="0.25">
      <c r="A1" s="32" t="s">
        <v>3</v>
      </c>
      <c r="B1" s="2">
        <v>2019</v>
      </c>
      <c r="C1" s="2">
        <v>2020</v>
      </c>
      <c r="D1" s="2">
        <v>2021</v>
      </c>
      <c r="E1" s="2">
        <v>2022</v>
      </c>
      <c r="F1" s="2">
        <v>2023</v>
      </c>
      <c r="G1" s="2">
        <v>2024</v>
      </c>
    </row>
    <row r="2" spans="1:10" x14ac:dyDescent="0.25">
      <c r="A2" s="32" t="s">
        <v>11</v>
      </c>
      <c r="B2" s="33">
        <v>149153</v>
      </c>
      <c r="C2" s="33">
        <v>199410</v>
      </c>
      <c r="D2" s="33">
        <v>202352</v>
      </c>
      <c r="E2" s="33">
        <v>166373</v>
      </c>
      <c r="F2" s="33">
        <v>170979</v>
      </c>
      <c r="G2" s="33">
        <v>178645</v>
      </c>
    </row>
    <row r="3" spans="1:10" x14ac:dyDescent="0.25">
      <c r="A3" s="27" t="s">
        <v>12</v>
      </c>
      <c r="B3" s="13">
        <v>68144</v>
      </c>
      <c r="C3" s="13">
        <v>77797</v>
      </c>
      <c r="D3" s="13">
        <v>68700</v>
      </c>
      <c r="E3" s="13">
        <v>71469</v>
      </c>
      <c r="F3" s="13">
        <v>77210</v>
      </c>
      <c r="G3" s="13">
        <v>78751</v>
      </c>
      <c r="H3" s="26"/>
      <c r="I3" s="13"/>
      <c r="J3" s="5"/>
    </row>
    <row r="4" spans="1:10" x14ac:dyDescent="0.25">
      <c r="A4" s="27" t="s">
        <v>13</v>
      </c>
      <c r="B4" s="13">
        <v>13881</v>
      </c>
      <c r="C4" s="13">
        <v>16596</v>
      </c>
      <c r="D4" s="13">
        <v>19703</v>
      </c>
      <c r="E4" s="13">
        <v>18976</v>
      </c>
      <c r="F4" s="13">
        <v>8026</v>
      </c>
      <c r="G4" s="13">
        <v>13358</v>
      </c>
      <c r="H4" s="26"/>
      <c r="I4" s="13"/>
      <c r="J4" s="5"/>
    </row>
    <row r="5" spans="1:10" x14ac:dyDescent="0.25">
      <c r="A5" s="27" t="s">
        <v>14</v>
      </c>
      <c r="B5" s="13">
        <v>2083</v>
      </c>
      <c r="C5" s="13">
        <v>2028</v>
      </c>
      <c r="D5" s="13">
        <v>1921</v>
      </c>
      <c r="E5" s="13">
        <v>2484</v>
      </c>
      <c r="F5" s="13">
        <v>2383</v>
      </c>
      <c r="G5" s="13">
        <v>1723</v>
      </c>
      <c r="H5" s="26"/>
      <c r="I5" s="13"/>
      <c r="J5" s="5"/>
    </row>
    <row r="6" spans="1:10" x14ac:dyDescent="0.25">
      <c r="A6" s="27" t="s">
        <v>15</v>
      </c>
      <c r="B6" s="13">
        <v>65045</v>
      </c>
      <c r="C6" s="13">
        <v>102989</v>
      </c>
      <c r="D6" s="13">
        <v>112028</v>
      </c>
      <c r="E6" s="13">
        <v>73445</v>
      </c>
      <c r="F6" s="13">
        <v>82240</v>
      </c>
      <c r="G6" s="13">
        <v>87701</v>
      </c>
      <c r="H6" s="26"/>
      <c r="I6" s="13"/>
      <c r="J6" s="5"/>
    </row>
    <row r="7" spans="1:10" x14ac:dyDescent="0.25">
      <c r="A7" s="27"/>
      <c r="B7" s="13"/>
      <c r="C7" s="13"/>
      <c r="D7" s="13"/>
      <c r="E7" s="13"/>
      <c r="F7" s="13"/>
    </row>
    <row r="8" spans="1:10" x14ac:dyDescent="0.25">
      <c r="A8" s="27"/>
      <c r="B8" s="13"/>
      <c r="C8" s="13"/>
      <c r="D8" s="13"/>
      <c r="E8" s="13"/>
      <c r="F8" s="13"/>
    </row>
    <row r="9" spans="1:10" x14ac:dyDescent="0.25">
      <c r="A9" s="28"/>
      <c r="C9" s="28"/>
    </row>
    <row r="10" spans="1:10" x14ac:dyDescent="0.25">
      <c r="A10" s="30" t="s">
        <v>232</v>
      </c>
    </row>
    <row r="18" spans="1:11" x14ac:dyDescent="0.25">
      <c r="A18" s="13"/>
      <c r="B18" s="13"/>
      <c r="D18" s="13"/>
      <c r="E18" s="13"/>
      <c r="F18" s="13"/>
      <c r="G18" s="13"/>
      <c r="H18" s="13"/>
      <c r="I18" s="13"/>
      <c r="J18" s="13"/>
      <c r="K18" s="13"/>
    </row>
    <row r="19" spans="1:11" x14ac:dyDescent="0.25">
      <c r="A19" s="13"/>
      <c r="B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13"/>
      <c r="B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D25" s="13"/>
      <c r="E25" s="13"/>
      <c r="F25" s="13"/>
      <c r="G25" s="13"/>
      <c r="H25" s="13"/>
      <c r="I25" s="13"/>
      <c r="J25" s="13"/>
      <c r="K25" s="13"/>
    </row>
    <row r="26" spans="1:11" x14ac:dyDescent="0.25">
      <c r="A26" s="13"/>
      <c r="B26" s="13"/>
      <c r="D26" s="13"/>
      <c r="E26" s="13"/>
      <c r="F26" s="13"/>
      <c r="G26" s="13"/>
      <c r="H26" s="13"/>
      <c r="I26" s="13"/>
      <c r="J26" s="13"/>
      <c r="K26" s="13"/>
    </row>
    <row r="27" spans="1:11" x14ac:dyDescent="0.25">
      <c r="A27" s="13"/>
      <c r="B27" s="13"/>
      <c r="D27" s="13"/>
      <c r="E27" s="13"/>
      <c r="F27" s="13"/>
      <c r="G27" s="13"/>
      <c r="H27" s="13"/>
      <c r="I27" s="13"/>
      <c r="J27" s="13"/>
      <c r="K27" s="13"/>
    </row>
    <row r="28" spans="1:11" x14ac:dyDescent="0.25">
      <c r="A28" s="13"/>
      <c r="B28" s="13"/>
      <c r="D28" s="13"/>
      <c r="E28" s="13"/>
      <c r="F28" s="13"/>
      <c r="G28" s="13"/>
      <c r="H28" s="13"/>
      <c r="I28" s="13"/>
      <c r="J28" s="13"/>
      <c r="K28" s="13"/>
    </row>
    <row r="29" spans="1:11" ht="10.5" customHeight="1" x14ac:dyDescent="0.25">
      <c r="A29" s="13"/>
      <c r="B29" s="13"/>
      <c r="D29" s="13"/>
      <c r="E29" s="13"/>
      <c r="F29" s="13"/>
      <c r="G29" s="13"/>
      <c r="H29" s="13"/>
      <c r="I29" s="13"/>
      <c r="J29" s="13"/>
      <c r="K29" s="13"/>
    </row>
    <row r="30" spans="1:11" ht="16.5" x14ac:dyDescent="0.3">
      <c r="A30" s="65" t="s">
        <v>49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7</vt:i4>
      </vt:variant>
    </vt:vector>
  </HeadingPairs>
  <TitlesOfParts>
    <vt:vector size="55" baseType="lpstr">
      <vt:lpstr>Figure 1</vt:lpstr>
      <vt:lpstr>Figure 2</vt:lpstr>
      <vt:lpstr>Table 1</vt:lpstr>
      <vt:lpstr>Figure 3</vt:lpstr>
      <vt:lpstr>Table 2</vt:lpstr>
      <vt:lpstr>Figure 4</vt:lpstr>
      <vt:lpstr>Figure 5</vt:lpstr>
      <vt:lpstr>Table 3</vt:lpstr>
      <vt:lpstr>Figure 6</vt:lpstr>
      <vt:lpstr>Figure 7</vt:lpstr>
      <vt:lpstr>Figure 8</vt:lpstr>
      <vt:lpstr>Figure 9</vt:lpstr>
      <vt:lpstr>Table 4</vt:lpstr>
      <vt:lpstr>Table 5</vt:lpstr>
      <vt:lpstr>Table 6</vt:lpstr>
      <vt:lpstr>Figure 10</vt:lpstr>
      <vt:lpstr>Table 7</vt:lpstr>
      <vt:lpstr>Figure 11</vt:lpstr>
      <vt:lpstr>Figure 12</vt:lpstr>
      <vt:lpstr>Figure 13</vt:lpstr>
      <vt:lpstr>Table 8</vt:lpstr>
      <vt:lpstr>Figure 14</vt:lpstr>
      <vt:lpstr>Table 9</vt:lpstr>
      <vt:lpstr>Table 10</vt:lpstr>
      <vt:lpstr>Figure 15</vt:lpstr>
      <vt:lpstr>Table 11</vt:lpstr>
      <vt:lpstr>Table 12</vt:lpstr>
      <vt:lpstr>Table 13</vt:lpstr>
      <vt:lpstr>Table 14</vt:lpstr>
      <vt:lpstr>Figure 16</vt:lpstr>
      <vt:lpstr>Table 15</vt:lpstr>
      <vt:lpstr>Figure 17 </vt:lpstr>
      <vt:lpstr>Table 16</vt:lpstr>
      <vt:lpstr>Table 17</vt:lpstr>
      <vt:lpstr>Table 18</vt:lpstr>
      <vt:lpstr>Table 19</vt:lpstr>
      <vt:lpstr>Figure 18</vt:lpstr>
      <vt:lpstr>Figure 19 </vt:lpstr>
      <vt:lpstr>Table 20</vt:lpstr>
      <vt:lpstr>Tables 21</vt:lpstr>
      <vt:lpstr>Figure 20</vt:lpstr>
      <vt:lpstr>Table 22</vt:lpstr>
      <vt:lpstr>Table 23</vt:lpstr>
      <vt:lpstr>Table 24</vt:lpstr>
      <vt:lpstr>Table 25</vt:lpstr>
      <vt:lpstr>Table 26</vt:lpstr>
      <vt:lpstr>Table 27</vt:lpstr>
      <vt:lpstr>Figure 22</vt:lpstr>
      <vt:lpstr>Max_vol</vt:lpstr>
      <vt:lpstr>'Figure 10'!Print_Area</vt:lpstr>
      <vt:lpstr>'Figure 2'!Print_Area</vt:lpstr>
      <vt:lpstr>'Figure 18'!Ref_date</vt:lpstr>
      <vt:lpstr>'Table 15'!Ref_date</vt:lpstr>
      <vt:lpstr>Ref_date</vt:lpstr>
      <vt:lpstr>Volumes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Chung, Susan</cp:lastModifiedBy>
  <dcterms:created xsi:type="dcterms:W3CDTF">2024-07-17T14:42:11Z</dcterms:created>
  <dcterms:modified xsi:type="dcterms:W3CDTF">2024-12-09T21:27:37Z</dcterms:modified>
</cp:coreProperties>
</file>